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https://chiseldonpc-my.sharepoint.com/personal/nina_hempstock_chiseldon-pc_gov_uk/Documents/Desktop/Finance/Detailed Transcation Report for FC Meeting/"/>
    </mc:Choice>
  </mc:AlternateContent>
  <xr:revisionPtr revIDLastSave="238" documentId="8_{C635E46B-77BC-47C1-8E5D-1228516BBD47}" xr6:coauthVersionLast="47" xr6:coauthVersionMax="47" xr10:uidLastSave="{F3B5853D-7174-45C3-B7C0-C6D56444F011}"/>
  <bookViews>
    <workbookView xWindow="-108" yWindow="-108" windowWidth="23256" windowHeight="12456" xr2:uid="{00000000-000D-0000-FFFF-FFFF00000000}"/>
  </bookViews>
  <sheets>
    <sheet name="General Ledger Detail" sheetId="1" r:id="rId1"/>
    <sheet name="Audit Trail Allocated Reserv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2" i="1" l="1"/>
  <c r="J113" i="1" s="1"/>
  <c r="J114" i="1" s="1"/>
  <c r="C71" i="2"/>
  <c r="C70" i="2"/>
  <c r="C69" i="2"/>
  <c r="C68" i="2"/>
  <c r="C67" i="2"/>
  <c r="C65" i="2"/>
  <c r="C64" i="2"/>
  <c r="C63" i="2"/>
  <c r="C62" i="2"/>
  <c r="C61" i="2"/>
  <c r="C60" i="2"/>
  <c r="C59" i="2"/>
  <c r="C57" i="2"/>
  <c r="C56" i="2"/>
  <c r="C55" i="2"/>
  <c r="C54" i="2"/>
  <c r="C53" i="2"/>
  <c r="C52" i="2"/>
  <c r="C51" i="2"/>
  <c r="C50" i="2"/>
  <c r="C49" i="2"/>
  <c r="C48" i="2"/>
  <c r="C47" i="2"/>
  <c r="J46" i="2"/>
  <c r="C28" i="2"/>
  <c r="C27" i="2"/>
  <c r="C26" i="2"/>
  <c r="C24" i="2"/>
  <c r="C21" i="2"/>
  <c r="C20" i="2"/>
  <c r="C19" i="2"/>
  <c r="C12" i="2"/>
  <c r="J108" i="1" l="1"/>
  <c r="J104" i="1" l="1"/>
  <c r="J103" i="1"/>
  <c r="J107" i="1"/>
  <c r="J106" i="1"/>
  <c r="J102" i="1"/>
  <c r="J101" i="1"/>
  <c r="J100" i="1"/>
  <c r="J99" i="1"/>
  <c r="J98" i="1"/>
  <c r="J94" i="1"/>
  <c r="J110" i="1" l="1"/>
  <c r="G87" i="1" l="1"/>
  <c r="F87" i="1"/>
  <c r="E87" i="1"/>
</calcChain>
</file>

<file path=xl/sharedStrings.xml><?xml version="1.0" encoding="utf-8"?>
<sst xmlns="http://schemas.openxmlformats.org/spreadsheetml/2006/main" count="663" uniqueCount="319">
  <si>
    <t>General Ledger Detail</t>
  </si>
  <si>
    <t>For the period 1 September 2024 to 30 September 2024</t>
  </si>
  <si>
    <t>Account Code</t>
  </si>
  <si>
    <t>Account</t>
  </si>
  <si>
    <t>Date</t>
  </si>
  <si>
    <t>Reference</t>
  </si>
  <si>
    <t>Gross</t>
  </si>
  <si>
    <t>VAT</t>
  </si>
  <si>
    <t>Net</t>
  </si>
  <si>
    <t>VAT Rate</t>
  </si>
  <si>
    <t>VAT Rate Name</t>
  </si>
  <si>
    <t>Capital Expenditure</t>
  </si>
  <si>
    <t>210</t>
  </si>
  <si>
    <t>Recreation:Hall Hire income</t>
  </si>
  <si>
    <t>No VAT</t>
  </si>
  <si>
    <t>329</t>
  </si>
  <si>
    <t>Recreation: Waste Collection</t>
  </si>
  <si>
    <t>Collection of blue wheelie bin</t>
  </si>
  <si>
    <t>20% (VAT on Expenses)</t>
  </si>
  <si>
    <t>20% (VAT on Income)</t>
  </si>
  <si>
    <t>367</t>
  </si>
  <si>
    <t>EGPA - STORM costs</t>
  </si>
  <si>
    <t>508</t>
  </si>
  <si>
    <t>Finance: Website, Marketing, flyers &amp; leaflets, advertisements</t>
  </si>
  <si>
    <t>360</t>
  </si>
  <si>
    <t>Environment: General Maintenance</t>
  </si>
  <si>
    <t>372</t>
  </si>
  <si>
    <t>EGPA Tree Trimming</t>
  </si>
  <si>
    <t>357</t>
  </si>
  <si>
    <t>Environment: Cemetery Maintenance</t>
  </si>
  <si>
    <t>239</t>
  </si>
  <si>
    <t>Marquee Hire Admin Charge</t>
  </si>
  <si>
    <t>228</t>
  </si>
  <si>
    <t>Expenditure of Parish Council grant fund</t>
  </si>
  <si>
    <t>Memory café church hall hire, Oct-Nov 2024, 3 x 2 hour sessions</t>
  </si>
  <si>
    <t>351</t>
  </si>
  <si>
    <t>Environment: Hedge Trimming and Grass cutting</t>
  </si>
  <si>
    <t>326</t>
  </si>
  <si>
    <t>Recreation: Building Maintenance</t>
  </si>
  <si>
    <t>373</t>
  </si>
  <si>
    <t>Environment: Handyman Equipment Hire</t>
  </si>
  <si>
    <t>337</t>
  </si>
  <si>
    <t>Recreation - CVPA Repair costs</t>
  </si>
  <si>
    <t>225</t>
  </si>
  <si>
    <t>Finance - Parish Chapel Room hire income</t>
  </si>
  <si>
    <t>Chiseldon Ward surgeries Oct, Nov and Dec 2024</t>
  </si>
  <si>
    <t>Exempt Income</t>
  </si>
  <si>
    <t>324</t>
  </si>
  <si>
    <t>Christmas Tree Elec Supply</t>
  </si>
  <si>
    <t>Christmas tree elec standing charge</t>
  </si>
  <si>
    <t>5% (VAT on Expenses)</t>
  </si>
  <si>
    <t>504</t>
  </si>
  <si>
    <t>Finance: Telephone and Broadband</t>
  </si>
  <si>
    <t>512</t>
  </si>
  <si>
    <t>Finance: IT - PC, virus, email, domain name &amp; Xero</t>
  </si>
  <si>
    <t>211</t>
  </si>
  <si>
    <t>Recreation: Football Pitch hire income</t>
  </si>
  <si>
    <t>Chiseldon football Club - Senior football pitch hire per game</t>
  </si>
  <si>
    <t>Chiseldon football Club - Junior football pitch hire per game</t>
  </si>
  <si>
    <t>858</t>
  </si>
  <si>
    <t>Pensions Payable</t>
  </si>
  <si>
    <t>331</t>
  </si>
  <si>
    <t>Recreation: CVPA general Maintenance</t>
  </si>
  <si>
    <t>361</t>
  </si>
  <si>
    <t>Environment:Litter Picking</t>
  </si>
  <si>
    <t>362</t>
  </si>
  <si>
    <t>Environment: Fly tipping</t>
  </si>
  <si>
    <t>516</t>
  </si>
  <si>
    <t>AED Maintenance costs</t>
  </si>
  <si>
    <t>330</t>
  </si>
  <si>
    <t>Recreation: Grounds Maintenance</t>
  </si>
  <si>
    <t>352</t>
  </si>
  <si>
    <t>Environment: Dog and Litter bins</t>
  </si>
  <si>
    <t>231</t>
  </si>
  <si>
    <t>Expenditure from funds given as donations for events</t>
  </si>
  <si>
    <t>Rec Hall Hire Weds 18th Sept at 11:15am for 1 hour, dance practise</t>
  </si>
  <si>
    <t>363</t>
  </si>
  <si>
    <t>Environment - Water Supply</t>
  </si>
  <si>
    <t>Allotment water</t>
  </si>
  <si>
    <t>511</t>
  </si>
  <si>
    <t>Finance: Professional Fees</t>
  </si>
  <si>
    <t>505</t>
  </si>
  <si>
    <t>Finance: Stationery</t>
  </si>
  <si>
    <t>501</t>
  </si>
  <si>
    <t>Finance: Courses and Training</t>
  </si>
  <si>
    <t>342</t>
  </si>
  <si>
    <t>Planning. SIDS signage expenditure.</t>
  </si>
  <si>
    <t>359</t>
  </si>
  <si>
    <t>Environment: Insurance</t>
  </si>
  <si>
    <t>517</t>
  </si>
  <si>
    <t>Insurance costs to Finance Committee</t>
  </si>
  <si>
    <t>334</t>
  </si>
  <si>
    <t>Recreation: Water</t>
  </si>
  <si>
    <t>Rec ground water</t>
  </si>
  <si>
    <t>333</t>
  </si>
  <si>
    <t>Recreation: Gas and Electricity - Rec Hall &amp; Pavillion</t>
  </si>
  <si>
    <t>EDF Rec Ground monthly elec DD</t>
  </si>
  <si>
    <t>EDF Rec hall monthly elec DD</t>
  </si>
  <si>
    <t>220</t>
  </si>
  <si>
    <t>Finance:Precept</t>
  </si>
  <si>
    <t>341</t>
  </si>
  <si>
    <t>Planning: Neighbourhood Plan Grant Expenditure</t>
  </si>
  <si>
    <t>Survey monkey annual renewal for the NHP</t>
  </si>
  <si>
    <t>221</t>
  </si>
  <si>
    <t>Finance: CTSG</t>
  </si>
  <si>
    <t>235</t>
  </si>
  <si>
    <t>Donation from Marquee Hire to Wiltshire Air Ambulance</t>
  </si>
  <si>
    <t>353</t>
  </si>
  <si>
    <t>Environment: Gas and Electricity - Chapel</t>
  </si>
  <si>
    <t>EDF Chapel monthly elec DD</t>
  </si>
  <si>
    <t>234</t>
  </si>
  <si>
    <t>Charity income for hiring of Marquee</t>
  </si>
  <si>
    <t>Hire of Marquee per 24 hrs. Saturday  29th March 2025.</t>
  </si>
  <si>
    <t>Phone and Broadband</t>
  </si>
  <si>
    <t>270</t>
  </si>
  <si>
    <t>Interest Income</t>
  </si>
  <si>
    <t>Bank Interest - Quarterly interest</t>
  </si>
  <si>
    <t>482</t>
  </si>
  <si>
    <t>Pensions Costs</t>
  </si>
  <si>
    <t>Wages journal for September 2024 - Wages journal (Employers Pension payments)</t>
  </si>
  <si>
    <t>Wages journal for September 2024 - Wages journal (Total Pension Payments Ers &amp; Ees)</t>
  </si>
  <si>
    <t>Service Charge - Unity service charges for 3 Quarters</t>
  </si>
  <si>
    <t>Service Charge - Transaction charges</t>
  </si>
  <si>
    <t>238</t>
  </si>
  <si>
    <t>Marquee Hire Admin Income</t>
  </si>
  <si>
    <t>814</t>
  </si>
  <si>
    <t>Wages Payable - Payroll</t>
  </si>
  <si>
    <t>Wages journal for September 2024 - Wages journal (Net Salary)</t>
  </si>
  <si>
    <t>825</t>
  </si>
  <si>
    <t>PAYE &amp; NI Payable (HMRC)</t>
  </si>
  <si>
    <t>Wages journal for September 2024 - Wages journal (Total to HMRC)</t>
  </si>
  <si>
    <t>Xero monthly fees</t>
  </si>
  <si>
    <t>Monthly website fees</t>
  </si>
  <si>
    <t>507</t>
  </si>
  <si>
    <t>Finance: Staff salary only</t>
  </si>
  <si>
    <t>Wages journal for September 2024 - Wages journal (Gross Salary)</t>
  </si>
  <si>
    <t>Wages journal for September 2024 - Wages journal (Employer NI)</t>
  </si>
  <si>
    <t>Total</t>
  </si>
  <si>
    <t>Rec Hall day time hourly rate for 3rd Sept. 1 hour Dance practice</t>
  </si>
  <si>
    <t>Blue wheelie bin credit on account</t>
  </si>
  <si>
    <t>Evening hire of Rec Hall for a meditation group, on 11th Sept from 7.00 - 9.00 pm</t>
  </si>
  <si>
    <t>Handyman Hours: Cleared around build out on New Rd, helped removed batteries from SIDS, removed bike from SHCMG and sprayed footpath, cleaned washpool steps and path to Church st.</t>
  </si>
  <si>
    <t>Handyman Hours: Removed branches overgrowing grave SW91 and brambles. Cut down saplings and brambles behind Christmas tree area. collected Christmas trees and planted 2 new holes for 6ft+ trees, carried out inspection on trees in villlage</t>
  </si>
  <si>
    <t xml:space="preserve">Handyman Hours: Collected and removed rubbish from cemeteries. </t>
  </si>
  <si>
    <t>Handyman Hours: Checked marquees and sorted boxes</t>
  </si>
  <si>
    <t>Handyman Hours: Strimmed verges along Cuckoo lane and footpath to Home Close, strimmed around footpath from Stroud's hill to washpool, strimmed Hodson Rd end of rec field behind goal, strimmed and cut hedge behind 17 Home Close.</t>
  </si>
  <si>
    <t>Handyman Hours: Took recycling bags to rec hall, checked roof and sent photos, checked guttering hall side and sent report</t>
  </si>
  <si>
    <t>Handyman Hours: Checked and cleaned graffiti in CVPA. Carried out checks, cleaned algae from play equipment</t>
  </si>
  <si>
    <t>Handyman equip hire</t>
  </si>
  <si>
    <t>Viop Bronze</t>
  </si>
  <si>
    <t>Text/call charges as per attached itemised statement</t>
  </si>
  <si>
    <t>Domain</t>
  </si>
  <si>
    <t>Staff payment Pensions</t>
  </si>
  <si>
    <t>Pension contribution CPC % staff Pensions</t>
  </si>
  <si>
    <t>Unity CC August. Draper metric screwdriver kit plus delivery (to tighten screws on the CVPA climbing net)</t>
  </si>
  <si>
    <t>Unity CC August. Tree watering bags for new washpool trees (donated by WARP)</t>
  </si>
  <si>
    <t>Unity CC August. Microsoft Business Basic x13</t>
  </si>
  <si>
    <t>Unity CC August. Microsoft Business Standard x3</t>
  </si>
  <si>
    <t>Unity CC August. Unity payment card monthly charge</t>
  </si>
  <si>
    <t>Unity CC August. Laminating pouches x101</t>
  </si>
  <si>
    <t>Unity CC August. 2 tickets for the clerk &amp; chairman to attend 'The quest for devolution in local governance'</t>
  </si>
  <si>
    <t>Evening hire of Rec Hall for a meditation group, Weds 25th Sept from 7:30 - 9:00pm</t>
  </si>
  <si>
    <t>Sept Staff payment Pensions</t>
  </si>
  <si>
    <t>Sept Pension contribution CPC % staff Pensions</t>
  </si>
  <si>
    <t>Marquee hire admin costs. Saturday  29th March 2025.</t>
  </si>
  <si>
    <t>SBC CTSG 50% of 2024/25 payment</t>
  </si>
  <si>
    <t>SBC Precept 50% of 2024/25 payment</t>
  </si>
  <si>
    <t>Sanders Web Works - Redact signatures</t>
  </si>
  <si>
    <t>Sanders Web Works - Accessibility checks</t>
  </si>
  <si>
    <t>Allbuild - Collection of waste from bins at Rec Grounds</t>
  </si>
  <si>
    <t>Allbuild - Litter picking within parish</t>
  </si>
  <si>
    <t>Allbuild - Collection of fly tips by travellers site concrete barriers</t>
  </si>
  <si>
    <t>Allbuild - Cemetery cuts</t>
  </si>
  <si>
    <t>AED Locator(EU)Ltd - Defib pads to replace spare set (Defib used in Badbury)</t>
  </si>
  <si>
    <t>AED Locator(EU)Ltd - Defib pads delivery</t>
  </si>
  <si>
    <t>Allbuild - Rec field grass cutting</t>
  </si>
  <si>
    <t>Allbuild - Path to rec ground from Hodson rd</t>
  </si>
  <si>
    <t>Allbuild - Dog waste bins</t>
  </si>
  <si>
    <t>Allbuild - Around the parish grass cutting</t>
  </si>
  <si>
    <t>Allbuild - Waste litter bins</t>
  </si>
  <si>
    <t>Stocksigns Ltd - SID device</t>
  </si>
  <si>
    <t>Stocksigns Ltd - Bracket to attach SID to post</t>
  </si>
  <si>
    <t>Stocksigns Ltd - SID device delivery cost</t>
  </si>
  <si>
    <t>Community First - Annual insurance cover. 75% to EGPA. 3 YR LTA 2024-27.</t>
  </si>
  <si>
    <t>Community First - Annual insurance cover. 25% to Finance. 3 YR LTA 2024-27.</t>
  </si>
  <si>
    <t>Allbuild - To provide a suitable post for new SID, install the post and fit the SID on site</t>
  </si>
  <si>
    <t>Wiltshire Air Ambu - Donation linked to August marquee x2 hire (HWPC)</t>
  </si>
  <si>
    <t>Allbuild - To provide 2 ground sockets and install on site</t>
  </si>
  <si>
    <t>*Please email the RFO if Cllrs would like to see any or all invoices related to this month</t>
  </si>
  <si>
    <t>Income (or refund, discount, deposits etc)</t>
  </si>
  <si>
    <t>From allocated reserved funds</t>
  </si>
  <si>
    <t>MJ - manual journals</t>
  </si>
  <si>
    <t>From CPC grant fund</t>
  </si>
  <si>
    <t>From unallocated reserved funds</t>
  </si>
  <si>
    <t>Hire of Marquee and Donations to Wiltshire Air Ambulance</t>
  </si>
  <si>
    <t xml:space="preserve"> </t>
  </si>
  <si>
    <t>Of which:</t>
  </si>
  <si>
    <t>Allocated Reserves</t>
  </si>
  <si>
    <t>See additional tabs for more info</t>
  </si>
  <si>
    <t>A</t>
  </si>
  <si>
    <t>Recreation Ground Drainage</t>
  </si>
  <si>
    <t>No change</t>
  </si>
  <si>
    <t>B</t>
  </si>
  <si>
    <t>Recreation Hall Replacement</t>
  </si>
  <si>
    <t>C</t>
  </si>
  <si>
    <t>Draycot Foliat Parking</t>
  </si>
  <si>
    <t>D</t>
  </si>
  <si>
    <t>Windmill Piece Parking</t>
  </si>
  <si>
    <t>E</t>
  </si>
  <si>
    <t>Neighbourhood Plan CPC Funds</t>
  </si>
  <si>
    <t>F</t>
  </si>
  <si>
    <t>Neighbourhood Plan Groundwork Grant</t>
  </si>
  <si>
    <t>G</t>
  </si>
  <si>
    <t>Planning - New SID</t>
  </si>
  <si>
    <t>H</t>
  </si>
  <si>
    <t>EGPA Bell Tower</t>
  </si>
  <si>
    <t>I</t>
  </si>
  <si>
    <t>Chapel Windows Refurb</t>
  </si>
  <si>
    <t>J</t>
  </si>
  <si>
    <t>Allotment Deposits</t>
  </si>
  <si>
    <t>K</t>
  </si>
  <si>
    <t>CIL Funds</t>
  </si>
  <si>
    <t>L</t>
  </si>
  <si>
    <t>Future Cemetery Maintenance</t>
  </si>
  <si>
    <t>Allocated Reserves Subtotal</t>
  </si>
  <si>
    <t>A+B+C+D+E+F+G+H+I+J</t>
  </si>
  <si>
    <t>Unallocated Reserves</t>
  </si>
  <si>
    <t>Total Reserves</t>
  </si>
  <si>
    <t>Invoices over £500 or annual contracts over £5,000 per year</t>
  </si>
  <si>
    <t>Committee</t>
  </si>
  <si>
    <t>Beneficiary</t>
  </si>
  <si>
    <t>ü</t>
  </si>
  <si>
    <t>EGPA</t>
  </si>
  <si>
    <t>Handyman</t>
  </si>
  <si>
    <t>Finance</t>
  </si>
  <si>
    <t>Allbuild</t>
  </si>
  <si>
    <t>Allbuild - Castle View play area grass cutting</t>
  </si>
  <si>
    <t>Storm PPM service July &amp; Aug</t>
  </si>
  <si>
    <t>Stocksigns Ltd</t>
  </si>
  <si>
    <t>Planning</t>
  </si>
  <si>
    <t>Community First</t>
  </si>
  <si>
    <t>Microsoft</t>
  </si>
  <si>
    <t>Handyman Hours: Removed rubbish from Rec hall compound, garage &amp; tennis club to recycling centre</t>
  </si>
  <si>
    <t>Handyman Hours: Removed oil drums from Hodson Rd</t>
  </si>
  <si>
    <t>Unity Current Account at 30th September 2024</t>
  </si>
  <si>
    <t>Unity Savings Account at  30th September 2024</t>
  </si>
  <si>
    <t>(VAT refund due for July, August &amp; Sept)</t>
  </si>
  <si>
    <t>Total funds at  30th September 2024</t>
  </si>
  <si>
    <t>Minus £320 for annual survey monkey subs</t>
  </si>
  <si>
    <t>Minus £4,035 for new SID, delivery and installation</t>
  </si>
  <si>
    <t>Retrospective adjustments to balance to CIL report. Add £0.70 carried forward from prioir year. Minus £1,216.74 for CPC CIL funds used for the Hodson defib, purchased in Nov 2023</t>
  </si>
  <si>
    <t>April 2022-23</t>
  </si>
  <si>
    <t>Amount</t>
  </si>
  <si>
    <t>2023/24 Budget</t>
  </si>
  <si>
    <t>2023/24 Budget minus spend since budget set and residual funds transferred back to Groundwork UK as per grant conditions</t>
  </si>
  <si>
    <t>BMX/Pump Track</t>
  </si>
  <si>
    <t>CVPA Fund - Skate Park</t>
  </si>
  <si>
    <t>CVPA Fund - Muga Goals</t>
  </si>
  <si>
    <t>May</t>
  </si>
  <si>
    <t>Minus £256.66 see NHP tab</t>
  </si>
  <si>
    <t>June</t>
  </si>
  <si>
    <t>Minus £824.63 for Andrea Pellegram technical support (gap in funding)</t>
  </si>
  <si>
    <t>July</t>
  </si>
  <si>
    <t>August</t>
  </si>
  <si>
    <t>September</t>
  </si>
  <si>
    <t>Minus £1,630 for NHP data Search, GIS data prep and mapping. Andrea Pellegram NHP consultancy fees Apr-Aug from CPC own funds.</t>
  </si>
  <si>
    <t>Virement approved at March finance meeting, +£3.7k</t>
  </si>
  <si>
    <t>£500 virement approved Nov'22 finance meeting, + £1k virement of 2023-24 budget to reserves</t>
  </si>
  <si>
    <t>October</t>
  </si>
  <si>
    <t>Minus £320 for the annual survey monkey subs</t>
  </si>
  <si>
    <t>November</t>
  </si>
  <si>
    <t>Add line for allotment deposits</t>
  </si>
  <si>
    <t>Add line for new CIL funds 2021-24</t>
  </si>
  <si>
    <t>December</t>
  </si>
  <si>
    <t>Add £50 deposit for plot 1A</t>
  </si>
  <si>
    <t>January</t>
  </si>
  <si>
    <t>Minus £321 for leaflet/survey printing and website additions, see NHP CPC tab</t>
  </si>
  <si>
    <t>Minus £1,407.96 for consultancy fees and leaflet printing, see NHP Grantwork grant tab</t>
  </si>
  <si>
    <t>Add £100 for 2 allotment deposits, plots 13B &amp; 11A</t>
  </si>
  <si>
    <t>Virements approved at January's Finance meeting:</t>
  </si>
  <si>
    <t xml:space="preserve">Add total £22,972.81 virement to the Rec Ground improvement project from Bank Interest Income, Rec Ground Drainage, BMX/Pump track, Skate Park &amp; remaining Castle View Rd verge protection projects  (approved at January finance meeting) </t>
  </si>
  <si>
    <t>Status</t>
  </si>
  <si>
    <t>COMPLETED JANUARY</t>
  </si>
  <si>
    <t>COMPLETED MAY</t>
  </si>
  <si>
    <t>COMPLETED MAY, finance committee members confirmed by email option 1 ok</t>
  </si>
  <si>
    <t>Total virements</t>
  </si>
  <si>
    <t>February</t>
  </si>
  <si>
    <t>Minus £13 land Registry fee for Rec Field area title plan</t>
  </si>
  <si>
    <t>Minus £190 for handyman delivering NHP leaflets/posters around parish</t>
  </si>
  <si>
    <t>Add £50 for plot 10A allotment deposit</t>
  </si>
  <si>
    <t>March</t>
  </si>
  <si>
    <t>Minus £3 for land registry fee searches for Rec Field area title plan</t>
  </si>
  <si>
    <t>Minus £100 for handyman delivering NHP leaflets/posters around parish and collected/delivered paper surveys</t>
  </si>
  <si>
    <t>Minus £1926.50 to Andrea Pellegram, to collate responses to Reg. 14. Analyse responses and provide advice to parish council. Consideration of parish council views. Preparation of Basic Conditions Statement and Consultation Statement.</t>
  </si>
  <si>
    <t>Minus £100 for deposit refunds to 13B &amp; 10B</t>
  </si>
  <si>
    <t>April</t>
  </si>
  <si>
    <t xml:space="preserve">Minus £350 for Verti Quake on senior pitch </t>
  </si>
  <si>
    <t>Minus £108 for Traffic survey at Draycot Foliat</t>
  </si>
  <si>
    <t>Add excess £156 NHP survey costs Groundwork UK agreed to cover</t>
  </si>
  <si>
    <t>Minus excess £156 NHP survey costs Groundwork UK agreed to cover &amp; £858.54 for unused NHP grant, returned to Groundwork UK</t>
  </si>
  <si>
    <t>Add £3,555.91 net annual cemetery income (cemetery income minus cemetery cost)</t>
  </si>
  <si>
    <t>Add £10,255 remaining Muga allocated costs after CVPA goals purchase</t>
  </si>
  <si>
    <t>Minus £1,745 for new CVPA goals installation and minus £10,255 remaining funds, virement to Rec Hall Replacement</t>
  </si>
  <si>
    <t>Add £50 deposit plot 3B and add £50 linked to reconciliation with deposits held record</t>
  </si>
  <si>
    <t>Minus £300 New drawings of the Rec land purchase with precise scales and measurements</t>
  </si>
  <si>
    <t>Minus £50 for the new SID licence</t>
  </si>
  <si>
    <t>Recreation Hall Fund</t>
  </si>
  <si>
    <t>Add £12.0k transfer from 2024-25 budget (£10k for project plus £2k for further architect work on the rec hall plan)</t>
  </si>
  <si>
    <t>EGPA windows refurb</t>
  </si>
  <si>
    <t>Add £1.0k transfer from 2024-25 budget</t>
  </si>
  <si>
    <t>Add £3.5k transfer from 2024-25 budget</t>
  </si>
  <si>
    <t>Minus £966 for WP ground radar</t>
  </si>
  <si>
    <t>Add Groundwork grant for the NHP £3090, minus £1,422.90 for Andrea Pellagram July consultancy work.</t>
  </si>
  <si>
    <t>2024-25</t>
  </si>
  <si>
    <t>2023-24</t>
  </si>
  <si>
    <t>2+4</t>
  </si>
  <si>
    <t>Estimated Rest of Year Budgeted Costs</t>
  </si>
  <si>
    <t>Total funds in the bank accounts minus allocated reserves and rest of year bugeted costs (1-2-3). Should not fall below 50% of current precept (£80k)</t>
  </si>
  <si>
    <t>Chiseldon Parish Council Approved at the Full Council Meeting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</si>
</sst>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dd\ mmm\ yyyy"/>
    <numFmt numFmtId="165" formatCode="#,##0.00;\(#,##0.00\)"/>
    <numFmt numFmtId="166" formatCode="0.00##\%"/>
    <numFmt numFmtId="167" formatCode="&quot;£&quot;#,##0.00"/>
  </numFmts>
  <fonts count="18" x14ac:knownFonts="1">
    <font>
      <sz val="9"/>
      <color theme="1"/>
      <name val="Arial"/>
    </font>
    <font>
      <sz val="14"/>
      <color theme="1"/>
      <name val="Arial"/>
      <family val="2"/>
    </font>
    <font>
      <b/>
      <sz val="14"/>
      <color theme="1"/>
      <name val="Arial"/>
      <family val="2"/>
    </font>
    <font>
      <sz val="12"/>
      <color theme="1"/>
      <name val="Arial"/>
      <family val="2"/>
    </font>
    <font>
      <sz val="10"/>
      <color theme="1"/>
      <name val="Arial"/>
      <family val="2"/>
    </font>
    <font>
      <b/>
      <sz val="10"/>
      <color theme="1"/>
      <name val="Arial"/>
      <family val="2"/>
    </font>
    <font>
      <b/>
      <sz val="9"/>
      <color theme="1"/>
      <name val="Arial"/>
      <family val="2"/>
    </font>
    <font>
      <sz val="9"/>
      <color theme="1"/>
      <name val="Arial"/>
      <family val="2"/>
    </font>
    <font>
      <sz val="8"/>
      <name val="Arial"/>
      <family val="2"/>
    </font>
    <font>
      <b/>
      <sz val="9"/>
      <color theme="1"/>
      <name val="Arial"/>
      <family val="2"/>
    </font>
    <font>
      <b/>
      <sz val="10"/>
      <name val="Arial"/>
      <family val="2"/>
    </font>
    <font>
      <sz val="9"/>
      <name val="Arial"/>
      <family val="2"/>
    </font>
    <font>
      <b/>
      <sz val="10"/>
      <color theme="1"/>
      <name val="Arial"/>
      <family val="2"/>
    </font>
    <font>
      <sz val="9"/>
      <color theme="1"/>
      <name val="Wingdings"/>
      <charset val="2"/>
    </font>
    <font>
      <sz val="9"/>
      <color rgb="FFFF0000"/>
      <name val="Arial"/>
      <family val="2"/>
    </font>
    <font>
      <b/>
      <sz val="9"/>
      <name val="Arial"/>
      <family val="2"/>
    </font>
    <font>
      <i/>
      <sz val="9"/>
      <name val="Arial"/>
      <family val="2"/>
    </font>
    <font>
      <sz val="8"/>
      <name val="Arial"/>
      <family val="2"/>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s>
  <borders count="3">
    <border>
      <left/>
      <right/>
      <top/>
      <bottom/>
      <diagonal/>
    </border>
    <border>
      <left/>
      <right/>
      <top/>
      <bottom style="thin">
        <color rgb="FF000000"/>
      </bottom>
      <diagonal/>
    </border>
    <border>
      <left/>
      <right/>
      <top style="thin">
        <color rgb="FFEBEBEB"/>
      </top>
      <bottom/>
      <diagonal/>
    </border>
  </borders>
  <cellStyleXfs count="2">
    <xf numFmtId="0" fontId="0" fillId="0" borderId="0"/>
    <xf numFmtId="0" fontId="7" fillId="0" borderId="0"/>
  </cellStyleXfs>
  <cellXfs count="80">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0" xfId="0" applyAlignment="1">
      <alignment vertical="center"/>
    </xf>
    <xf numFmtId="164" fontId="0" fillId="0" borderId="0" xfId="0" applyNumberFormat="1" applyAlignment="1">
      <alignment horizontal="lef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0" fontId="0" fillId="0" borderId="2" xfId="0" applyBorder="1" applyAlignment="1">
      <alignment vertical="center"/>
    </xf>
    <xf numFmtId="164" fontId="0" fillId="0" borderId="2" xfId="0" applyNumberFormat="1" applyBorder="1" applyAlignment="1">
      <alignment horizontal="left" vertical="center"/>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0" fontId="0" fillId="0" borderId="2" xfId="0" applyBorder="1" applyAlignment="1">
      <alignment vertical="center" wrapText="1"/>
    </xf>
    <xf numFmtId="0" fontId="6" fillId="0" borderId="2" xfId="0" applyFont="1" applyBorder="1" applyAlignment="1">
      <alignment vertical="center"/>
    </xf>
    <xf numFmtId="165" fontId="6" fillId="0" borderId="2" xfId="0" applyNumberFormat="1" applyFont="1" applyBorder="1" applyAlignment="1">
      <alignment horizontal="right" vertical="center"/>
    </xf>
    <xf numFmtId="0" fontId="9" fillId="2" borderId="0" xfId="0" applyFont="1" applyFill="1" applyAlignment="1">
      <alignment vertical="center"/>
    </xf>
    <xf numFmtId="0" fontId="0" fillId="2" borderId="0" xfId="0" applyFill="1"/>
    <xf numFmtId="0" fontId="7" fillId="3" borderId="0" xfId="0" applyFont="1" applyFill="1" applyAlignment="1">
      <alignment vertical="center"/>
    </xf>
    <xf numFmtId="0" fontId="7" fillId="0" borderId="0" xfId="0" applyFont="1" applyAlignment="1">
      <alignment vertical="center"/>
    </xf>
    <xf numFmtId="167" fontId="0" fillId="0" borderId="0" xfId="0" applyNumberFormat="1" applyAlignment="1">
      <alignment vertical="center"/>
    </xf>
    <xf numFmtId="0" fontId="0" fillId="4" borderId="0" xfId="0" applyFill="1" applyAlignment="1">
      <alignment vertical="center"/>
    </xf>
    <xf numFmtId="167" fontId="0" fillId="0" borderId="0" xfId="0" applyNumberFormat="1"/>
    <xf numFmtId="0" fontId="0" fillId="5" borderId="0" xfId="0" applyFill="1" applyAlignment="1">
      <alignment vertical="center"/>
    </xf>
    <xf numFmtId="0" fontId="0" fillId="6" borderId="0" xfId="0" applyFill="1" applyAlignment="1">
      <alignment vertical="center"/>
    </xf>
    <xf numFmtId="0" fontId="10" fillId="0" borderId="0" xfId="0" applyFont="1" applyAlignment="1">
      <alignment vertical="center"/>
    </xf>
    <xf numFmtId="8" fontId="10" fillId="0" borderId="0" xfId="0" applyNumberFormat="1" applyFont="1" applyAlignment="1">
      <alignment vertical="center"/>
    </xf>
    <xf numFmtId="0" fontId="0" fillId="7" borderId="0" xfId="0" applyFill="1" applyAlignment="1">
      <alignment vertical="center"/>
    </xf>
    <xf numFmtId="0" fontId="0" fillId="8" borderId="0" xfId="0" applyFill="1" applyAlignment="1">
      <alignment vertical="center"/>
    </xf>
    <xf numFmtId="0" fontId="0" fillId="0" borderId="0" xfId="0" applyAlignment="1">
      <alignment horizontal="center" vertical="center"/>
    </xf>
    <xf numFmtId="0" fontId="11" fillId="0" borderId="0" xfId="0" applyFont="1" applyAlignment="1">
      <alignment vertical="center"/>
    </xf>
    <xf numFmtId="0" fontId="11" fillId="0" borderId="0" xfId="0" applyFont="1" applyAlignment="1">
      <alignment horizontal="left"/>
    </xf>
    <xf numFmtId="0" fontId="0" fillId="0" borderId="0" xfId="0" applyAlignment="1">
      <alignment horizontal="right" vertical="center"/>
    </xf>
    <xf numFmtId="8" fontId="11" fillId="0" borderId="0" xfId="0" applyNumberFormat="1" applyFont="1" applyAlignment="1">
      <alignment vertical="center"/>
    </xf>
    <xf numFmtId="0" fontId="7" fillId="0" borderId="0" xfId="0" applyFont="1" applyAlignment="1">
      <alignment horizontal="right" vertical="center"/>
    </xf>
    <xf numFmtId="0" fontId="7" fillId="0" borderId="0" xfId="0" applyFont="1" applyAlignment="1">
      <alignment horizontal="left"/>
    </xf>
    <xf numFmtId="0" fontId="7" fillId="0" borderId="0" xfId="0" applyFont="1"/>
    <xf numFmtId="0" fontId="12" fillId="0" borderId="0" xfId="0" applyFont="1" applyAlignment="1">
      <alignment vertical="center"/>
    </xf>
    <xf numFmtId="8" fontId="0" fillId="0" borderId="0" xfId="0" applyNumberFormat="1" applyAlignment="1">
      <alignment vertical="center"/>
    </xf>
    <xf numFmtId="0" fontId="0" fillId="0" borderId="0" xfId="0" applyAlignment="1">
      <alignment horizontal="left"/>
    </xf>
    <xf numFmtId="8" fontId="12" fillId="0" borderId="0" xfId="0" applyNumberFormat="1" applyFont="1" applyAlignment="1">
      <alignment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0" borderId="0" xfId="0" applyFont="1" applyAlignment="1">
      <alignment horizontal="center"/>
    </xf>
    <xf numFmtId="0" fontId="0" fillId="3" borderId="0" xfId="0" applyFill="1" applyAlignment="1">
      <alignment vertical="center"/>
    </xf>
    <xf numFmtId="0" fontId="0" fillId="3" borderId="2" xfId="0" applyFill="1" applyBorder="1" applyAlignment="1">
      <alignment vertical="center"/>
    </xf>
    <xf numFmtId="0" fontId="0" fillId="5" borderId="2" xfId="0" applyFill="1" applyBorder="1" applyAlignment="1">
      <alignment vertical="center"/>
    </xf>
    <xf numFmtId="0" fontId="0" fillId="6" borderId="2" xfId="0" applyFill="1" applyBorder="1" applyAlignment="1">
      <alignment vertical="center"/>
    </xf>
    <xf numFmtId="0" fontId="0" fillId="7" borderId="2" xfId="0" applyFill="1" applyBorder="1" applyAlignment="1">
      <alignment vertical="center"/>
    </xf>
    <xf numFmtId="0" fontId="0" fillId="4" borderId="2" xfId="0" applyFill="1" applyBorder="1" applyAlignment="1">
      <alignment vertical="center"/>
    </xf>
    <xf numFmtId="0" fontId="0" fillId="8" borderId="2" xfId="0" applyFill="1" applyBorder="1" applyAlignment="1">
      <alignment vertical="center"/>
    </xf>
    <xf numFmtId="0" fontId="0" fillId="4" borderId="2" xfId="0" applyFill="1" applyBorder="1" applyAlignment="1">
      <alignment vertical="center" wrapText="1"/>
    </xf>
    <xf numFmtId="8" fontId="14" fillId="0" borderId="0" xfId="0" applyNumberFormat="1" applyFont="1" applyAlignment="1">
      <alignment vertical="center"/>
    </xf>
    <xf numFmtId="0" fontId="14" fillId="0" borderId="0" xfId="0" applyFont="1" applyAlignment="1">
      <alignment horizontal="left"/>
    </xf>
    <xf numFmtId="0" fontId="7" fillId="0" borderId="0" xfId="1" applyAlignment="1">
      <alignment vertical="center"/>
    </xf>
    <xf numFmtId="0" fontId="15" fillId="0" borderId="0" xfId="1" applyFont="1" applyAlignment="1">
      <alignment vertical="center"/>
    </xf>
    <xf numFmtId="0" fontId="7" fillId="0" borderId="0" xfId="1" applyAlignment="1">
      <alignment horizontal="center" vertical="center"/>
    </xf>
    <xf numFmtId="0" fontId="16" fillId="0" borderId="0" xfId="1" applyFont="1" applyAlignment="1">
      <alignment vertical="top" wrapText="1"/>
    </xf>
    <xf numFmtId="0" fontId="7" fillId="0" borderId="0" xfId="1"/>
    <xf numFmtId="0" fontId="7" fillId="0" borderId="0" xfId="1" applyAlignment="1">
      <alignment horizontal="right" vertical="center"/>
    </xf>
    <xf numFmtId="0" fontId="7" fillId="0" borderId="0" xfId="1" applyAlignment="1">
      <alignment vertical="center" wrapText="1"/>
    </xf>
    <xf numFmtId="8" fontId="7" fillId="0" borderId="0" xfId="1" applyNumberFormat="1" applyAlignment="1">
      <alignment vertical="center"/>
    </xf>
    <xf numFmtId="0" fontId="14" fillId="0" borderId="0" xfId="1" applyFont="1" applyAlignment="1">
      <alignment vertical="center"/>
    </xf>
    <xf numFmtId="0" fontId="7" fillId="0" borderId="0" xfId="1" applyAlignment="1">
      <alignment horizontal="left" vertical="center"/>
    </xf>
    <xf numFmtId="8" fontId="14" fillId="0" borderId="0" xfId="1" applyNumberFormat="1" applyFont="1" applyAlignment="1">
      <alignment vertical="center"/>
    </xf>
    <xf numFmtId="0" fontId="7" fillId="0" borderId="0" xfId="1" applyAlignment="1">
      <alignment horizontal="center"/>
    </xf>
    <xf numFmtId="0" fontId="14" fillId="0" borderId="0" xfId="1" applyFont="1"/>
    <xf numFmtId="0" fontId="14" fillId="0" borderId="0" xfId="1" applyFont="1" applyAlignment="1">
      <alignment horizontal="left"/>
    </xf>
    <xf numFmtId="8" fontId="11" fillId="0" borderId="0" xfId="1" applyNumberFormat="1" applyFont="1" applyAlignment="1">
      <alignment horizontal="center" vertical="center"/>
    </xf>
    <xf numFmtId="8" fontId="15" fillId="0" borderId="0" xfId="1" applyNumberFormat="1" applyFont="1" applyAlignment="1">
      <alignment horizontal="center" vertical="center"/>
    </xf>
    <xf numFmtId="0" fontId="9" fillId="0" borderId="0" xfId="1" applyFont="1"/>
    <xf numFmtId="0" fontId="7" fillId="0" borderId="0" xfId="1" applyAlignment="1">
      <alignment horizontal="left"/>
    </xf>
    <xf numFmtId="0" fontId="9" fillId="0" borderId="0" xfId="1" applyFont="1" applyAlignment="1">
      <alignment horizontal="left" vertical="center"/>
    </xf>
    <xf numFmtId="0" fontId="9" fillId="0" borderId="0" xfId="0" applyFont="1"/>
    <xf numFmtId="0" fontId="7" fillId="0" borderId="0" xfId="0" applyFont="1" applyFill="1" applyAlignment="1">
      <alignment vertical="center"/>
    </xf>
    <xf numFmtId="0" fontId="0" fillId="0" borderId="0" xfId="0" applyFill="1"/>
    <xf numFmtId="8" fontId="11" fillId="0" borderId="0" xfId="0" applyNumberFormat="1" applyFont="1" applyFill="1" applyAlignment="1">
      <alignment vertical="center"/>
    </xf>
  </cellXfs>
  <cellStyles count="2">
    <cellStyle name="Normal" xfId="0" builtinId="0" customBuiltin="1"/>
    <cellStyle name="Normal 2" xfId="1" xr:uid="{87D19502-5E06-4BBA-818D-A02EEA5B21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31</xdr:row>
      <xdr:rowOff>0</xdr:rowOff>
    </xdr:from>
    <xdr:to>
      <xdr:col>8</xdr:col>
      <xdr:colOff>389136</xdr:colOff>
      <xdr:row>45</xdr:row>
      <xdr:rowOff>76382</xdr:rowOff>
    </xdr:to>
    <xdr:pic>
      <xdr:nvPicPr>
        <xdr:cNvPr id="2" name="Picture 1">
          <a:extLst>
            <a:ext uri="{FF2B5EF4-FFF2-40B4-BE49-F238E27FC236}">
              <a16:creationId xmlns:a16="http://schemas.microsoft.com/office/drawing/2014/main" id="{E48120F7-4F52-4473-84A7-44F99A615E73}"/>
            </a:ext>
          </a:extLst>
        </xdr:cNvPr>
        <xdr:cNvPicPr>
          <a:picLocks noChangeAspect="1"/>
        </xdr:cNvPicPr>
      </xdr:nvPicPr>
      <xdr:blipFill>
        <a:blip xmlns:r="http://schemas.openxmlformats.org/officeDocument/2006/relationships" r:embed="rId1"/>
        <a:stretch>
          <a:fillRect/>
        </a:stretch>
      </xdr:blipFill>
      <xdr:spPr>
        <a:xfrm>
          <a:off x="678180" y="4290060"/>
          <a:ext cx="5959356" cy="210330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4"/>
  <sheetViews>
    <sheetView showGridLines="0" tabSelected="1" zoomScaleNormal="100" workbookViewId="0"/>
  </sheetViews>
  <sheetFormatPr defaultRowHeight="11.4" x14ac:dyDescent="0.2"/>
  <cols>
    <col min="1" max="1" width="5.875" customWidth="1"/>
    <col min="2" max="2" width="36.5" customWidth="1"/>
    <col min="3" max="3" width="12.875" customWidth="1"/>
    <col min="4" max="4" width="73.625" customWidth="1"/>
    <col min="5" max="5" width="11.5" customWidth="1"/>
    <col min="6" max="6" width="7.625" customWidth="1"/>
    <col min="7" max="7" width="11.5" customWidth="1"/>
    <col min="8" max="8" width="12" customWidth="1"/>
    <col min="9" max="9" width="23.5" customWidth="1"/>
    <col min="10" max="10" width="22.625" customWidth="1"/>
    <col min="11" max="11" width="16.375" customWidth="1"/>
    <col min="12" max="13" width="13" customWidth="1"/>
  </cols>
  <sheetData>
    <row r="1" spans="1:13" s="1" customFormat="1" ht="16.649999999999999" customHeight="1" x14ac:dyDescent="0.3">
      <c r="A1" s="2" t="s">
        <v>0</v>
      </c>
      <c r="B1" s="2"/>
      <c r="C1" s="2"/>
      <c r="D1" s="2"/>
      <c r="E1" s="2"/>
      <c r="F1" s="2"/>
      <c r="G1" s="2"/>
      <c r="H1" s="2"/>
      <c r="I1" s="2"/>
      <c r="J1" s="2"/>
    </row>
    <row r="2" spans="1:13" s="3" customFormat="1" ht="14.4" customHeight="1" x14ac:dyDescent="0.25">
      <c r="A2" s="4" t="s">
        <v>318</v>
      </c>
      <c r="B2" s="4"/>
      <c r="C2" s="4"/>
      <c r="D2" s="4"/>
      <c r="E2" s="4"/>
      <c r="F2" s="4"/>
      <c r="G2" s="4"/>
      <c r="H2" s="4"/>
      <c r="I2" s="4"/>
      <c r="J2" s="4"/>
    </row>
    <row r="3" spans="1:13" s="3" customFormat="1" ht="14.4" customHeight="1" x14ac:dyDescent="0.25">
      <c r="A3" s="4" t="s">
        <v>1</v>
      </c>
      <c r="B3" s="4"/>
      <c r="C3" s="4"/>
      <c r="D3" s="4"/>
      <c r="E3" s="4"/>
      <c r="F3" s="4"/>
      <c r="G3" s="4"/>
      <c r="H3" s="4"/>
      <c r="I3" s="4"/>
      <c r="J3" s="4"/>
    </row>
    <row r="4" spans="1:13" ht="13.35" customHeight="1" x14ac:dyDescent="0.2"/>
    <row r="5" spans="1:13" s="5" customFormat="1" ht="52.8" x14ac:dyDescent="0.25">
      <c r="A5" s="6" t="s">
        <v>2</v>
      </c>
      <c r="B5" s="6" t="s">
        <v>3</v>
      </c>
      <c r="C5" s="6" t="s">
        <v>4</v>
      </c>
      <c r="D5" s="6" t="s">
        <v>5</v>
      </c>
      <c r="E5" s="7" t="s">
        <v>6</v>
      </c>
      <c r="F5" s="7" t="s">
        <v>7</v>
      </c>
      <c r="G5" s="7" t="s">
        <v>8</v>
      </c>
      <c r="H5" s="7" t="s">
        <v>9</v>
      </c>
      <c r="I5" s="6" t="s">
        <v>10</v>
      </c>
      <c r="J5" s="6" t="s">
        <v>11</v>
      </c>
      <c r="K5" s="44" t="s">
        <v>228</v>
      </c>
      <c r="L5" s="45" t="s">
        <v>229</v>
      </c>
      <c r="M5" s="45" t="s">
        <v>230</v>
      </c>
    </row>
    <row r="6" spans="1:13" ht="10.95" customHeight="1" x14ac:dyDescent="0.2">
      <c r="A6" s="8" t="s">
        <v>12</v>
      </c>
      <c r="B6" s="8" t="s">
        <v>13</v>
      </c>
      <c r="C6" s="9">
        <v>45537</v>
      </c>
      <c r="D6" s="47" t="s">
        <v>138</v>
      </c>
      <c r="E6" s="10">
        <v>-10</v>
      </c>
      <c r="F6" s="10">
        <v>0</v>
      </c>
      <c r="G6" s="10">
        <v>-10</v>
      </c>
      <c r="H6" s="11">
        <v>0</v>
      </c>
      <c r="I6" s="8" t="s">
        <v>14</v>
      </c>
      <c r="J6" s="8"/>
      <c r="K6" s="46"/>
      <c r="M6" s="39"/>
    </row>
    <row r="7" spans="1:13" ht="10.95" customHeight="1" x14ac:dyDescent="0.2">
      <c r="A7" s="12" t="s">
        <v>15</v>
      </c>
      <c r="B7" s="12" t="s">
        <v>16</v>
      </c>
      <c r="C7" s="13">
        <v>45537</v>
      </c>
      <c r="D7" s="12" t="s">
        <v>17</v>
      </c>
      <c r="E7" s="14">
        <v>11.45</v>
      </c>
      <c r="F7" s="14">
        <v>1.91</v>
      </c>
      <c r="G7" s="14">
        <v>9.5399999999999991</v>
      </c>
      <c r="H7" s="15">
        <v>20</v>
      </c>
      <c r="I7" s="12" t="s">
        <v>18</v>
      </c>
      <c r="J7" s="12"/>
      <c r="K7" s="46"/>
    </row>
    <row r="8" spans="1:13" ht="10.95" customHeight="1" x14ac:dyDescent="0.2">
      <c r="A8" s="12" t="s">
        <v>15</v>
      </c>
      <c r="B8" s="12" t="s">
        <v>16</v>
      </c>
      <c r="C8" s="13">
        <v>45537</v>
      </c>
      <c r="D8" s="48" t="s">
        <v>139</v>
      </c>
      <c r="E8" s="14">
        <v>-3.27</v>
      </c>
      <c r="F8" s="14">
        <v>0</v>
      </c>
      <c r="G8" s="14">
        <v>-3.27</v>
      </c>
      <c r="H8" s="15">
        <v>0</v>
      </c>
      <c r="I8" s="12" t="s">
        <v>14</v>
      </c>
      <c r="J8" s="12"/>
      <c r="K8" s="46"/>
    </row>
    <row r="9" spans="1:13" ht="10.95" customHeight="1" x14ac:dyDescent="0.2">
      <c r="A9" s="12" t="s">
        <v>12</v>
      </c>
      <c r="B9" s="12" t="s">
        <v>13</v>
      </c>
      <c r="C9" s="13">
        <v>45538</v>
      </c>
      <c r="D9" s="48" t="s">
        <v>140</v>
      </c>
      <c r="E9" s="14">
        <v>-36</v>
      </c>
      <c r="F9" s="14">
        <v>-6</v>
      </c>
      <c r="G9" s="14">
        <v>-30</v>
      </c>
      <c r="H9" s="15">
        <v>20</v>
      </c>
      <c r="I9" s="12" t="s">
        <v>19</v>
      </c>
      <c r="J9" s="12"/>
      <c r="K9" s="46"/>
    </row>
    <row r="10" spans="1:13" ht="10.95" customHeight="1" x14ac:dyDescent="0.2">
      <c r="A10" s="12" t="s">
        <v>15</v>
      </c>
      <c r="B10" s="12" t="s">
        <v>16</v>
      </c>
      <c r="C10" s="13">
        <v>45540</v>
      </c>
      <c r="D10" s="12" t="s">
        <v>242</v>
      </c>
      <c r="E10" s="14">
        <v>40</v>
      </c>
      <c r="F10" s="14">
        <v>0</v>
      </c>
      <c r="G10" s="14">
        <v>40</v>
      </c>
      <c r="H10" s="15">
        <v>0</v>
      </c>
      <c r="I10" s="12" t="s">
        <v>14</v>
      </c>
      <c r="J10" s="12"/>
      <c r="K10" s="46" t="s">
        <v>231</v>
      </c>
      <c r="L10" t="s">
        <v>232</v>
      </c>
      <c r="M10" t="s">
        <v>233</v>
      </c>
    </row>
    <row r="11" spans="1:13" ht="10.95" customHeight="1" x14ac:dyDescent="0.2">
      <c r="A11" s="12" t="s">
        <v>65</v>
      </c>
      <c r="B11" s="12" t="s">
        <v>66</v>
      </c>
      <c r="C11" s="13">
        <v>45540</v>
      </c>
      <c r="D11" s="12" t="s">
        <v>243</v>
      </c>
      <c r="E11" s="14">
        <v>20</v>
      </c>
      <c r="F11" s="14">
        <v>0</v>
      </c>
      <c r="G11" s="14">
        <v>20</v>
      </c>
      <c r="H11" s="15">
        <v>0</v>
      </c>
      <c r="I11" s="12" t="s">
        <v>14</v>
      </c>
      <c r="J11" s="12"/>
      <c r="K11" s="46" t="s">
        <v>231</v>
      </c>
      <c r="L11" t="s">
        <v>232</v>
      </c>
      <c r="M11" t="s">
        <v>233</v>
      </c>
    </row>
    <row r="12" spans="1:13" ht="10.95" customHeight="1" x14ac:dyDescent="0.2">
      <c r="A12" s="12" t="s">
        <v>20</v>
      </c>
      <c r="B12" s="12" t="s">
        <v>21</v>
      </c>
      <c r="C12" s="13">
        <v>45540</v>
      </c>
      <c r="D12" s="12" t="s">
        <v>237</v>
      </c>
      <c r="E12" s="14">
        <v>499</v>
      </c>
      <c r="F12" s="14">
        <v>83.16</v>
      </c>
      <c r="G12" s="14">
        <v>415.84</v>
      </c>
      <c r="H12" s="15">
        <v>20</v>
      </c>
      <c r="I12" s="12" t="s">
        <v>18</v>
      </c>
      <c r="J12" s="12"/>
      <c r="K12" s="46"/>
    </row>
    <row r="13" spans="1:13" ht="10.95" customHeight="1" x14ac:dyDescent="0.2">
      <c r="A13" s="12" t="s">
        <v>22</v>
      </c>
      <c r="B13" s="12" t="s">
        <v>23</v>
      </c>
      <c r="C13" s="13">
        <v>45540</v>
      </c>
      <c r="D13" s="51" t="s">
        <v>167</v>
      </c>
      <c r="E13" s="14">
        <v>132</v>
      </c>
      <c r="F13" s="14">
        <v>22</v>
      </c>
      <c r="G13" s="14">
        <v>110</v>
      </c>
      <c r="H13" s="15">
        <v>20</v>
      </c>
      <c r="I13" s="12" t="s">
        <v>18</v>
      </c>
      <c r="J13" s="12"/>
      <c r="K13" s="46"/>
    </row>
    <row r="14" spans="1:13" ht="10.95" customHeight="1" x14ac:dyDescent="0.2">
      <c r="A14" s="12" t="s">
        <v>22</v>
      </c>
      <c r="B14" s="12" t="s">
        <v>23</v>
      </c>
      <c r="C14" s="13">
        <v>45540</v>
      </c>
      <c r="D14" s="51" t="s">
        <v>168</v>
      </c>
      <c r="E14" s="14">
        <v>198</v>
      </c>
      <c r="F14" s="14">
        <v>33</v>
      </c>
      <c r="G14" s="14">
        <v>165</v>
      </c>
      <c r="H14" s="15">
        <v>20</v>
      </c>
      <c r="I14" s="12" t="s">
        <v>18</v>
      </c>
      <c r="J14" s="12"/>
      <c r="K14" s="46"/>
    </row>
    <row r="15" spans="1:13" ht="34.200000000000003" x14ac:dyDescent="0.2">
      <c r="A15" s="12" t="s">
        <v>24</v>
      </c>
      <c r="B15" s="12" t="s">
        <v>25</v>
      </c>
      <c r="C15" s="13">
        <v>45540</v>
      </c>
      <c r="D15" s="16" t="s">
        <v>141</v>
      </c>
      <c r="E15" s="14">
        <v>150</v>
      </c>
      <c r="F15" s="14">
        <v>0</v>
      </c>
      <c r="G15" s="14">
        <v>150</v>
      </c>
      <c r="H15" s="15">
        <v>0</v>
      </c>
      <c r="I15" s="12" t="s">
        <v>14</v>
      </c>
      <c r="J15" s="12"/>
      <c r="K15" s="46" t="s">
        <v>231</v>
      </c>
      <c r="L15" t="s">
        <v>232</v>
      </c>
      <c r="M15" t="s">
        <v>233</v>
      </c>
    </row>
    <row r="16" spans="1:13" ht="34.200000000000003" x14ac:dyDescent="0.2">
      <c r="A16" s="12" t="s">
        <v>26</v>
      </c>
      <c r="B16" s="12" t="s">
        <v>27</v>
      </c>
      <c r="C16" s="13">
        <v>45540</v>
      </c>
      <c r="D16" s="16" t="s">
        <v>142</v>
      </c>
      <c r="E16" s="14">
        <v>170</v>
      </c>
      <c r="F16" s="14">
        <v>0</v>
      </c>
      <c r="G16" s="14">
        <v>170</v>
      </c>
      <c r="H16" s="15">
        <v>0</v>
      </c>
      <c r="I16" s="12" t="s">
        <v>14</v>
      </c>
      <c r="J16" s="12"/>
      <c r="K16" s="46" t="s">
        <v>231</v>
      </c>
      <c r="L16" t="s">
        <v>232</v>
      </c>
      <c r="M16" t="s">
        <v>233</v>
      </c>
    </row>
    <row r="17" spans="1:13" ht="10.95" customHeight="1" x14ac:dyDescent="0.2">
      <c r="A17" s="12" t="s">
        <v>28</v>
      </c>
      <c r="B17" s="12" t="s">
        <v>29</v>
      </c>
      <c r="C17" s="13">
        <v>45540</v>
      </c>
      <c r="D17" s="12" t="s">
        <v>143</v>
      </c>
      <c r="E17" s="14">
        <v>40</v>
      </c>
      <c r="F17" s="14">
        <v>0</v>
      </c>
      <c r="G17" s="14">
        <v>40</v>
      </c>
      <c r="H17" s="15">
        <v>0</v>
      </c>
      <c r="I17" s="12" t="s">
        <v>14</v>
      </c>
      <c r="J17" s="12"/>
      <c r="K17" s="46" t="s">
        <v>231</v>
      </c>
      <c r="L17" t="s">
        <v>232</v>
      </c>
      <c r="M17" t="s">
        <v>233</v>
      </c>
    </row>
    <row r="18" spans="1:13" ht="10.95" customHeight="1" x14ac:dyDescent="0.2">
      <c r="A18" s="12" t="s">
        <v>30</v>
      </c>
      <c r="B18" s="12" t="s">
        <v>31</v>
      </c>
      <c r="C18" s="13">
        <v>45540</v>
      </c>
      <c r="D18" s="12" t="s">
        <v>144</v>
      </c>
      <c r="E18" s="14">
        <v>90</v>
      </c>
      <c r="F18" s="14">
        <v>0</v>
      </c>
      <c r="G18" s="14">
        <v>90</v>
      </c>
      <c r="H18" s="15">
        <v>0</v>
      </c>
      <c r="I18" s="12" t="s">
        <v>14</v>
      </c>
      <c r="J18" s="12"/>
      <c r="K18" s="46" t="s">
        <v>231</v>
      </c>
      <c r="L18" t="s">
        <v>232</v>
      </c>
      <c r="M18" t="s">
        <v>233</v>
      </c>
    </row>
    <row r="19" spans="1:13" ht="10.95" customHeight="1" x14ac:dyDescent="0.2">
      <c r="A19" s="12" t="s">
        <v>32</v>
      </c>
      <c r="B19" s="12" t="s">
        <v>33</v>
      </c>
      <c r="C19" s="13">
        <v>45540</v>
      </c>
      <c r="D19" s="50" t="s">
        <v>34</v>
      </c>
      <c r="E19" s="14">
        <v>72</v>
      </c>
      <c r="F19" s="14">
        <v>0</v>
      </c>
      <c r="G19" s="14">
        <v>72</v>
      </c>
      <c r="H19" s="15">
        <v>0</v>
      </c>
      <c r="I19" s="12" t="s">
        <v>14</v>
      </c>
      <c r="J19" s="12"/>
      <c r="K19" s="46"/>
    </row>
    <row r="20" spans="1:13" ht="34.200000000000003" x14ac:dyDescent="0.2">
      <c r="A20" s="12" t="s">
        <v>35</v>
      </c>
      <c r="B20" s="12" t="s">
        <v>36</v>
      </c>
      <c r="C20" s="13">
        <v>45540</v>
      </c>
      <c r="D20" s="16" t="s">
        <v>145</v>
      </c>
      <c r="E20" s="14">
        <v>190</v>
      </c>
      <c r="F20" s="14">
        <v>0</v>
      </c>
      <c r="G20" s="14">
        <v>190</v>
      </c>
      <c r="H20" s="15">
        <v>0</v>
      </c>
      <c r="I20" s="12" t="s">
        <v>14</v>
      </c>
      <c r="J20" s="12"/>
      <c r="K20" s="46" t="s">
        <v>231</v>
      </c>
      <c r="L20" t="s">
        <v>232</v>
      </c>
      <c r="M20" t="s">
        <v>233</v>
      </c>
    </row>
    <row r="21" spans="1:13" ht="22.8" x14ac:dyDescent="0.2">
      <c r="A21" s="12" t="s">
        <v>37</v>
      </c>
      <c r="B21" s="12" t="s">
        <v>38</v>
      </c>
      <c r="C21" s="13">
        <v>45540</v>
      </c>
      <c r="D21" s="16" t="s">
        <v>146</v>
      </c>
      <c r="E21" s="14">
        <v>20</v>
      </c>
      <c r="F21" s="14">
        <v>0</v>
      </c>
      <c r="G21" s="14">
        <v>20</v>
      </c>
      <c r="H21" s="15">
        <v>0</v>
      </c>
      <c r="I21" s="12" t="s">
        <v>14</v>
      </c>
      <c r="J21" s="12"/>
      <c r="K21" s="46" t="s">
        <v>231</v>
      </c>
      <c r="L21" t="s">
        <v>232</v>
      </c>
      <c r="M21" t="s">
        <v>233</v>
      </c>
    </row>
    <row r="22" spans="1:13" x14ac:dyDescent="0.2">
      <c r="A22" s="12" t="s">
        <v>39</v>
      </c>
      <c r="B22" s="12" t="s">
        <v>40</v>
      </c>
      <c r="C22" s="13">
        <v>45540</v>
      </c>
      <c r="D22" s="16" t="s">
        <v>148</v>
      </c>
      <c r="E22" s="14">
        <v>80</v>
      </c>
      <c r="F22" s="14">
        <v>0</v>
      </c>
      <c r="G22" s="14">
        <v>80</v>
      </c>
      <c r="H22" s="15">
        <v>0</v>
      </c>
      <c r="I22" s="12" t="s">
        <v>14</v>
      </c>
      <c r="J22" s="12"/>
      <c r="K22" s="46" t="s">
        <v>231</v>
      </c>
      <c r="L22" t="s">
        <v>232</v>
      </c>
      <c r="M22" t="s">
        <v>233</v>
      </c>
    </row>
    <row r="23" spans="1:13" ht="22.8" x14ac:dyDescent="0.2">
      <c r="A23" s="12" t="s">
        <v>41</v>
      </c>
      <c r="B23" s="12" t="s">
        <v>42</v>
      </c>
      <c r="C23" s="13">
        <v>45540</v>
      </c>
      <c r="D23" s="16" t="s">
        <v>147</v>
      </c>
      <c r="E23" s="14">
        <v>60</v>
      </c>
      <c r="F23" s="14">
        <v>0</v>
      </c>
      <c r="G23" s="14">
        <v>60</v>
      </c>
      <c r="H23" s="15">
        <v>0</v>
      </c>
      <c r="I23" s="12" t="s">
        <v>14</v>
      </c>
      <c r="J23" s="12"/>
      <c r="K23" s="46" t="s">
        <v>231</v>
      </c>
      <c r="L23" t="s">
        <v>232</v>
      </c>
      <c r="M23" t="s">
        <v>233</v>
      </c>
    </row>
    <row r="24" spans="1:13" ht="10.95" customHeight="1" x14ac:dyDescent="0.2">
      <c r="A24" s="12" t="s">
        <v>43</v>
      </c>
      <c r="B24" s="12" t="s">
        <v>44</v>
      </c>
      <c r="C24" s="13">
        <v>45544</v>
      </c>
      <c r="D24" s="48" t="s">
        <v>45</v>
      </c>
      <c r="E24" s="14">
        <v>-30</v>
      </c>
      <c r="F24" s="14">
        <v>0</v>
      </c>
      <c r="G24" s="14">
        <v>-30</v>
      </c>
      <c r="H24" s="15">
        <v>0</v>
      </c>
      <c r="I24" s="12" t="s">
        <v>46</v>
      </c>
      <c r="J24" s="12"/>
      <c r="K24" s="46"/>
    </row>
    <row r="25" spans="1:13" ht="10.95" customHeight="1" x14ac:dyDescent="0.2">
      <c r="A25" s="12" t="s">
        <v>47</v>
      </c>
      <c r="B25" s="12" t="s">
        <v>48</v>
      </c>
      <c r="C25" s="13">
        <v>45544</v>
      </c>
      <c r="D25" s="12" t="s">
        <v>49</v>
      </c>
      <c r="E25" s="14">
        <v>11.36</v>
      </c>
      <c r="F25" s="14">
        <v>0.54</v>
      </c>
      <c r="G25" s="14">
        <v>10.82</v>
      </c>
      <c r="H25" s="15">
        <v>5</v>
      </c>
      <c r="I25" s="12" t="s">
        <v>50</v>
      </c>
      <c r="J25" s="12"/>
      <c r="K25" s="46"/>
    </row>
    <row r="26" spans="1:13" ht="10.95" customHeight="1" x14ac:dyDescent="0.2">
      <c r="A26" s="12" t="s">
        <v>51</v>
      </c>
      <c r="B26" s="12" t="s">
        <v>52</v>
      </c>
      <c r="C26" s="13">
        <v>45545</v>
      </c>
      <c r="D26" s="12" t="s">
        <v>149</v>
      </c>
      <c r="E26" s="14">
        <v>1.44</v>
      </c>
      <c r="F26" s="14">
        <v>0.24</v>
      </c>
      <c r="G26" s="14">
        <v>1.2</v>
      </c>
      <c r="H26" s="15">
        <v>20</v>
      </c>
      <c r="I26" s="12" t="s">
        <v>18</v>
      </c>
      <c r="J26" s="12"/>
      <c r="K26" s="46" t="s">
        <v>231</v>
      </c>
      <c r="L26" t="s">
        <v>232</v>
      </c>
      <c r="M26" t="s">
        <v>235</v>
      </c>
    </row>
    <row r="27" spans="1:13" ht="10.95" customHeight="1" x14ac:dyDescent="0.2">
      <c r="A27" s="12" t="s">
        <v>51</v>
      </c>
      <c r="B27" s="12" t="s">
        <v>52</v>
      </c>
      <c r="C27" s="13">
        <v>45545</v>
      </c>
      <c r="D27" s="12" t="s">
        <v>150</v>
      </c>
      <c r="E27" s="14">
        <v>0.4</v>
      </c>
      <c r="F27" s="14">
        <v>7.0000000000000007E-2</v>
      </c>
      <c r="G27" s="14">
        <v>0.33</v>
      </c>
      <c r="H27" s="15">
        <v>20</v>
      </c>
      <c r="I27" s="12" t="s">
        <v>18</v>
      </c>
      <c r="J27" s="12"/>
      <c r="K27" s="46" t="s">
        <v>231</v>
      </c>
      <c r="L27" t="s">
        <v>232</v>
      </c>
      <c r="M27" t="s">
        <v>235</v>
      </c>
    </row>
    <row r="28" spans="1:13" ht="10.95" customHeight="1" x14ac:dyDescent="0.2">
      <c r="A28" s="12" t="s">
        <v>53</v>
      </c>
      <c r="B28" s="12" t="s">
        <v>54</v>
      </c>
      <c r="C28" s="13">
        <v>45545</v>
      </c>
      <c r="D28" s="12" t="s">
        <v>151</v>
      </c>
      <c r="E28" s="14">
        <v>7.2</v>
      </c>
      <c r="F28" s="14">
        <v>1.2</v>
      </c>
      <c r="G28" s="14">
        <v>6</v>
      </c>
      <c r="H28" s="15">
        <v>20</v>
      </c>
      <c r="I28" s="12" t="s">
        <v>18</v>
      </c>
      <c r="J28" s="12"/>
      <c r="K28" s="46" t="s">
        <v>231</v>
      </c>
      <c r="L28" t="s">
        <v>232</v>
      </c>
      <c r="M28" t="s">
        <v>235</v>
      </c>
    </row>
    <row r="29" spans="1:13" ht="10.95" customHeight="1" x14ac:dyDescent="0.2">
      <c r="A29" s="12" t="s">
        <v>55</v>
      </c>
      <c r="B29" s="12" t="s">
        <v>56</v>
      </c>
      <c r="C29" s="13">
        <v>45546</v>
      </c>
      <c r="D29" s="48" t="s">
        <v>57</v>
      </c>
      <c r="E29" s="14">
        <v>-160</v>
      </c>
      <c r="F29" s="14">
        <v>0</v>
      </c>
      <c r="G29" s="14">
        <v>-160</v>
      </c>
      <c r="H29" s="15">
        <v>0</v>
      </c>
      <c r="I29" s="12" t="s">
        <v>14</v>
      </c>
      <c r="J29" s="12"/>
      <c r="K29" s="46"/>
    </row>
    <row r="30" spans="1:13" ht="10.95" customHeight="1" x14ac:dyDescent="0.2">
      <c r="A30" s="12" t="s">
        <v>55</v>
      </c>
      <c r="B30" s="12" t="s">
        <v>56</v>
      </c>
      <c r="C30" s="13">
        <v>45546</v>
      </c>
      <c r="D30" s="48" t="s">
        <v>58</v>
      </c>
      <c r="E30" s="14">
        <v>-64</v>
      </c>
      <c r="F30" s="14">
        <v>0</v>
      </c>
      <c r="G30" s="14">
        <v>-64</v>
      </c>
      <c r="H30" s="15">
        <v>0</v>
      </c>
      <c r="I30" s="12" t="s">
        <v>14</v>
      </c>
      <c r="J30" s="12"/>
      <c r="K30" s="46"/>
    </row>
    <row r="31" spans="1:13" ht="10.95" customHeight="1" x14ac:dyDescent="0.2">
      <c r="A31" s="12" t="s">
        <v>55</v>
      </c>
      <c r="B31" s="12" t="s">
        <v>56</v>
      </c>
      <c r="C31" s="13">
        <v>45546</v>
      </c>
      <c r="D31" s="48" t="s">
        <v>57</v>
      </c>
      <c r="E31" s="14">
        <v>-360</v>
      </c>
      <c r="F31" s="14">
        <v>0</v>
      </c>
      <c r="G31" s="14">
        <v>-360</v>
      </c>
      <c r="H31" s="15">
        <v>0</v>
      </c>
      <c r="I31" s="12" t="s">
        <v>14</v>
      </c>
      <c r="J31" s="12"/>
      <c r="K31" s="46"/>
    </row>
    <row r="32" spans="1:13" ht="10.95" customHeight="1" x14ac:dyDescent="0.2">
      <c r="A32" s="12" t="s">
        <v>59</v>
      </c>
      <c r="B32" s="12" t="s">
        <v>60</v>
      </c>
      <c r="C32" s="13">
        <v>45546</v>
      </c>
      <c r="D32" s="12" t="s">
        <v>153</v>
      </c>
      <c r="E32" s="14">
        <v>137.61000000000001</v>
      </c>
      <c r="F32" s="14">
        <v>0</v>
      </c>
      <c r="G32" s="14">
        <v>137.61000000000001</v>
      </c>
      <c r="H32" s="15">
        <v>0</v>
      </c>
      <c r="I32" s="12" t="s">
        <v>14</v>
      </c>
      <c r="J32" s="12"/>
      <c r="K32" s="46"/>
    </row>
    <row r="33" spans="1:13" ht="10.95" customHeight="1" x14ac:dyDescent="0.2">
      <c r="A33" s="12" t="s">
        <v>59</v>
      </c>
      <c r="B33" s="12" t="s">
        <v>60</v>
      </c>
      <c r="C33" s="13">
        <v>45546</v>
      </c>
      <c r="D33" s="12" t="s">
        <v>152</v>
      </c>
      <c r="E33" s="14">
        <v>146.41</v>
      </c>
      <c r="F33" s="14">
        <v>0</v>
      </c>
      <c r="G33" s="14">
        <v>146.41</v>
      </c>
      <c r="H33" s="15">
        <v>0</v>
      </c>
      <c r="I33" s="12" t="s">
        <v>14</v>
      </c>
      <c r="J33" s="12"/>
      <c r="K33" s="46"/>
    </row>
    <row r="34" spans="1:13" x14ac:dyDescent="0.2">
      <c r="A34" s="12" t="s">
        <v>61</v>
      </c>
      <c r="B34" s="12" t="s">
        <v>62</v>
      </c>
      <c r="C34" s="13">
        <v>45548</v>
      </c>
      <c r="D34" s="16" t="s">
        <v>236</v>
      </c>
      <c r="E34" s="14">
        <v>75</v>
      </c>
      <c r="F34" s="14">
        <v>12.5</v>
      </c>
      <c r="G34" s="14">
        <v>62.5</v>
      </c>
      <c r="H34" s="15">
        <v>20</v>
      </c>
      <c r="I34" s="12" t="s">
        <v>18</v>
      </c>
      <c r="J34" s="12"/>
      <c r="K34" s="46" t="s">
        <v>231</v>
      </c>
      <c r="L34" t="s">
        <v>232</v>
      </c>
      <c r="M34" t="s">
        <v>235</v>
      </c>
    </row>
    <row r="35" spans="1:13" ht="10.95" customHeight="1" x14ac:dyDescent="0.2">
      <c r="A35" s="12" t="s">
        <v>15</v>
      </c>
      <c r="B35" s="12" t="s">
        <v>16</v>
      </c>
      <c r="C35" s="13">
        <v>45548</v>
      </c>
      <c r="D35" s="12" t="s">
        <v>169</v>
      </c>
      <c r="E35" s="14">
        <v>65</v>
      </c>
      <c r="F35" s="14">
        <v>10.83</v>
      </c>
      <c r="G35" s="14">
        <v>54.17</v>
      </c>
      <c r="H35" s="15">
        <v>20</v>
      </c>
      <c r="I35" s="12" t="s">
        <v>18</v>
      </c>
      <c r="J35" s="12"/>
      <c r="K35" s="46" t="s">
        <v>231</v>
      </c>
      <c r="L35" t="s">
        <v>232</v>
      </c>
      <c r="M35" t="s">
        <v>235</v>
      </c>
    </row>
    <row r="36" spans="1:13" ht="10.95" customHeight="1" x14ac:dyDescent="0.2">
      <c r="A36" s="12" t="s">
        <v>63</v>
      </c>
      <c r="B36" s="12" t="s">
        <v>64</v>
      </c>
      <c r="C36" s="13">
        <v>45548</v>
      </c>
      <c r="D36" s="12" t="s">
        <v>170</v>
      </c>
      <c r="E36" s="14">
        <v>648</v>
      </c>
      <c r="F36" s="14">
        <v>108</v>
      </c>
      <c r="G36" s="14">
        <v>540</v>
      </c>
      <c r="H36" s="15">
        <v>20</v>
      </c>
      <c r="I36" s="12" t="s">
        <v>18</v>
      </c>
      <c r="J36" s="12"/>
      <c r="K36" s="46" t="s">
        <v>231</v>
      </c>
      <c r="L36" t="s">
        <v>232</v>
      </c>
      <c r="M36" t="s">
        <v>235</v>
      </c>
    </row>
    <row r="37" spans="1:13" ht="10.95" customHeight="1" x14ac:dyDescent="0.2">
      <c r="A37" s="12" t="s">
        <v>65</v>
      </c>
      <c r="B37" s="12" t="s">
        <v>66</v>
      </c>
      <c r="C37" s="13">
        <v>45548</v>
      </c>
      <c r="D37" s="12" t="s">
        <v>171</v>
      </c>
      <c r="E37" s="14">
        <v>79.2</v>
      </c>
      <c r="F37" s="14">
        <v>13.2</v>
      </c>
      <c r="G37" s="14">
        <v>66</v>
      </c>
      <c r="H37" s="15">
        <v>20</v>
      </c>
      <c r="I37" s="12" t="s">
        <v>18</v>
      </c>
      <c r="J37" s="12"/>
      <c r="K37" s="46" t="s">
        <v>231</v>
      </c>
      <c r="L37" t="s">
        <v>232</v>
      </c>
      <c r="M37" t="s">
        <v>235</v>
      </c>
    </row>
    <row r="38" spans="1:13" ht="10.95" customHeight="1" x14ac:dyDescent="0.2">
      <c r="A38" s="12" t="s">
        <v>28</v>
      </c>
      <c r="B38" s="12" t="s">
        <v>29</v>
      </c>
      <c r="C38" s="13">
        <v>45548</v>
      </c>
      <c r="D38" s="12" t="s">
        <v>172</v>
      </c>
      <c r="E38" s="14">
        <v>1397.14</v>
      </c>
      <c r="F38" s="14">
        <v>232.86</v>
      </c>
      <c r="G38" s="14">
        <v>1164.28</v>
      </c>
      <c r="H38" s="15">
        <v>20</v>
      </c>
      <c r="I38" s="12" t="s">
        <v>18</v>
      </c>
      <c r="J38" s="12"/>
      <c r="K38" s="46" t="s">
        <v>231</v>
      </c>
      <c r="L38" t="s">
        <v>232</v>
      </c>
      <c r="M38" t="s">
        <v>235</v>
      </c>
    </row>
    <row r="39" spans="1:13" ht="10.95" customHeight="1" x14ac:dyDescent="0.2">
      <c r="A39" s="12" t="s">
        <v>67</v>
      </c>
      <c r="B39" s="12" t="s">
        <v>68</v>
      </c>
      <c r="C39" s="13">
        <v>45548</v>
      </c>
      <c r="D39" s="51" t="s">
        <v>173</v>
      </c>
      <c r="E39" s="14">
        <v>150</v>
      </c>
      <c r="F39" s="14">
        <v>25</v>
      </c>
      <c r="G39" s="14">
        <v>125</v>
      </c>
      <c r="H39" s="15">
        <v>20</v>
      </c>
      <c r="I39" s="12" t="s">
        <v>18</v>
      </c>
      <c r="J39" s="12"/>
      <c r="K39" s="46"/>
    </row>
    <row r="40" spans="1:13" ht="10.95" customHeight="1" x14ac:dyDescent="0.2">
      <c r="A40" s="12" t="s">
        <v>67</v>
      </c>
      <c r="B40" s="12" t="s">
        <v>68</v>
      </c>
      <c r="C40" s="13">
        <v>45548</v>
      </c>
      <c r="D40" s="51" t="s">
        <v>174</v>
      </c>
      <c r="E40" s="14">
        <v>8.9499999999999993</v>
      </c>
      <c r="F40" s="14">
        <v>0</v>
      </c>
      <c r="G40" s="14">
        <v>8.9499999999999993</v>
      </c>
      <c r="H40" s="15">
        <v>0</v>
      </c>
      <c r="I40" s="12" t="s">
        <v>14</v>
      </c>
      <c r="J40" s="12"/>
      <c r="K40" s="46"/>
    </row>
    <row r="41" spans="1:13" ht="10.95" customHeight="1" x14ac:dyDescent="0.2">
      <c r="A41" s="12" t="s">
        <v>69</v>
      </c>
      <c r="B41" s="12" t="s">
        <v>70</v>
      </c>
      <c r="C41" s="13">
        <v>45548</v>
      </c>
      <c r="D41" s="12" t="s">
        <v>175</v>
      </c>
      <c r="E41" s="14">
        <v>406.66</v>
      </c>
      <c r="F41" s="14">
        <v>67.78</v>
      </c>
      <c r="G41" s="14">
        <v>338.88</v>
      </c>
      <c r="H41" s="15">
        <v>20</v>
      </c>
      <c r="I41" s="12" t="s">
        <v>18</v>
      </c>
      <c r="J41" s="12"/>
      <c r="K41" s="46" t="s">
        <v>231</v>
      </c>
      <c r="L41" t="s">
        <v>232</v>
      </c>
      <c r="M41" t="s">
        <v>235</v>
      </c>
    </row>
    <row r="42" spans="1:13" ht="10.95" customHeight="1" x14ac:dyDescent="0.2">
      <c r="A42" s="12" t="s">
        <v>69</v>
      </c>
      <c r="B42" s="12" t="s">
        <v>70</v>
      </c>
      <c r="C42" s="13">
        <v>45548</v>
      </c>
      <c r="D42" s="12" t="s">
        <v>176</v>
      </c>
      <c r="E42" s="14">
        <v>75</v>
      </c>
      <c r="F42" s="14">
        <v>12.5</v>
      </c>
      <c r="G42" s="14">
        <v>62.5</v>
      </c>
      <c r="H42" s="15">
        <v>20</v>
      </c>
      <c r="I42" s="12" t="s">
        <v>18</v>
      </c>
      <c r="J42" s="12"/>
      <c r="K42" s="46" t="s">
        <v>231</v>
      </c>
      <c r="L42" t="s">
        <v>232</v>
      </c>
      <c r="M42" t="s">
        <v>235</v>
      </c>
    </row>
    <row r="43" spans="1:13" ht="10.95" customHeight="1" x14ac:dyDescent="0.2">
      <c r="A43" s="12" t="s">
        <v>71</v>
      </c>
      <c r="B43" s="12" t="s">
        <v>72</v>
      </c>
      <c r="C43" s="13">
        <v>45548</v>
      </c>
      <c r="D43" s="12" t="s">
        <v>177</v>
      </c>
      <c r="E43" s="14">
        <v>195</v>
      </c>
      <c r="F43" s="14">
        <v>32.5</v>
      </c>
      <c r="G43" s="14">
        <v>162.5</v>
      </c>
      <c r="H43" s="15">
        <v>20</v>
      </c>
      <c r="I43" s="12" t="s">
        <v>18</v>
      </c>
      <c r="J43" s="12"/>
      <c r="K43" s="46" t="s">
        <v>231</v>
      </c>
      <c r="L43" t="s">
        <v>232</v>
      </c>
      <c r="M43" t="s">
        <v>235</v>
      </c>
    </row>
    <row r="44" spans="1:13" ht="10.95" customHeight="1" x14ac:dyDescent="0.2">
      <c r="A44" s="12" t="s">
        <v>35</v>
      </c>
      <c r="B44" s="12" t="s">
        <v>36</v>
      </c>
      <c r="C44" s="13">
        <v>45548</v>
      </c>
      <c r="D44" s="12" t="s">
        <v>178</v>
      </c>
      <c r="E44" s="14">
        <v>1027.5</v>
      </c>
      <c r="F44" s="14">
        <v>171.25</v>
      </c>
      <c r="G44" s="14">
        <v>856.25</v>
      </c>
      <c r="H44" s="15">
        <v>20</v>
      </c>
      <c r="I44" s="12" t="s">
        <v>18</v>
      </c>
      <c r="J44" s="12"/>
      <c r="K44" s="46" t="s">
        <v>231</v>
      </c>
      <c r="L44" t="s">
        <v>232</v>
      </c>
      <c r="M44" t="s">
        <v>235</v>
      </c>
    </row>
    <row r="45" spans="1:13" ht="10.95" customHeight="1" x14ac:dyDescent="0.2">
      <c r="A45" s="12" t="s">
        <v>71</v>
      </c>
      <c r="B45" s="12" t="s">
        <v>72</v>
      </c>
      <c r="C45" s="13">
        <v>45548</v>
      </c>
      <c r="D45" s="12" t="s">
        <v>179</v>
      </c>
      <c r="E45" s="14">
        <v>104</v>
      </c>
      <c r="F45" s="14">
        <v>17.329999999999998</v>
      </c>
      <c r="G45" s="14">
        <v>86.67</v>
      </c>
      <c r="H45" s="15">
        <v>20</v>
      </c>
      <c r="I45" s="12" t="s">
        <v>18</v>
      </c>
      <c r="J45" s="12"/>
      <c r="K45" s="46" t="s">
        <v>231</v>
      </c>
      <c r="L45" t="s">
        <v>232</v>
      </c>
      <c r="M45" t="s">
        <v>235</v>
      </c>
    </row>
    <row r="46" spans="1:13" ht="22.8" x14ac:dyDescent="0.2">
      <c r="A46" s="12" t="s">
        <v>41</v>
      </c>
      <c r="B46" s="12" t="s">
        <v>42</v>
      </c>
      <c r="C46" s="13">
        <v>45551</v>
      </c>
      <c r="D46" s="16" t="s">
        <v>154</v>
      </c>
      <c r="E46" s="14">
        <v>10.98</v>
      </c>
      <c r="F46" s="14">
        <v>1.83</v>
      </c>
      <c r="G46" s="14">
        <v>9.15</v>
      </c>
      <c r="H46" s="15">
        <v>20</v>
      </c>
      <c r="I46" s="12" t="s">
        <v>18</v>
      </c>
      <c r="J46" s="12"/>
      <c r="K46" s="39"/>
    </row>
    <row r="47" spans="1:13" x14ac:dyDescent="0.2">
      <c r="A47" s="12" t="s">
        <v>73</v>
      </c>
      <c r="B47" s="12" t="s">
        <v>74</v>
      </c>
      <c r="C47" s="13">
        <v>45551</v>
      </c>
      <c r="D47" s="12" t="s">
        <v>155</v>
      </c>
      <c r="E47" s="14">
        <v>47.99</v>
      </c>
      <c r="F47" s="14">
        <v>8</v>
      </c>
      <c r="G47" s="14">
        <v>39.99</v>
      </c>
      <c r="H47" s="15">
        <v>20</v>
      </c>
      <c r="I47" s="12" t="s">
        <v>18</v>
      </c>
      <c r="J47" s="12"/>
      <c r="K47" s="46"/>
      <c r="M47" s="39"/>
    </row>
    <row r="48" spans="1:13" ht="10.95" customHeight="1" x14ac:dyDescent="0.2">
      <c r="A48" s="12" t="s">
        <v>53</v>
      </c>
      <c r="B48" s="12" t="s">
        <v>54</v>
      </c>
      <c r="C48" s="13">
        <v>45551</v>
      </c>
      <c r="D48" s="12" t="s">
        <v>156</v>
      </c>
      <c r="E48" s="14">
        <v>705.61</v>
      </c>
      <c r="F48" s="14">
        <v>0.01</v>
      </c>
      <c r="G48" s="14">
        <v>705.6</v>
      </c>
      <c r="H48" s="15">
        <v>0</v>
      </c>
      <c r="I48" s="12" t="s">
        <v>14</v>
      </c>
      <c r="J48" s="12"/>
      <c r="K48" s="46" t="s">
        <v>231</v>
      </c>
      <c r="L48" t="s">
        <v>234</v>
      </c>
      <c r="M48" s="39" t="s">
        <v>241</v>
      </c>
    </row>
    <row r="49" spans="1:13" ht="10.95" customHeight="1" x14ac:dyDescent="0.2">
      <c r="A49" s="12" t="s">
        <v>53</v>
      </c>
      <c r="B49" s="12" t="s">
        <v>54</v>
      </c>
      <c r="C49" s="13">
        <v>45551</v>
      </c>
      <c r="D49" s="12" t="s">
        <v>157</v>
      </c>
      <c r="E49" s="14">
        <v>247.2</v>
      </c>
      <c r="F49" s="14">
        <v>0</v>
      </c>
      <c r="G49" s="14">
        <v>247.2</v>
      </c>
      <c r="H49" s="15">
        <v>0</v>
      </c>
      <c r="I49" s="12" t="s">
        <v>14</v>
      </c>
      <c r="J49" s="12"/>
      <c r="K49" s="46" t="s">
        <v>231</v>
      </c>
      <c r="L49" t="s">
        <v>234</v>
      </c>
      <c r="M49" s="39" t="s">
        <v>241</v>
      </c>
    </row>
    <row r="50" spans="1:13" ht="10.95" customHeight="1" x14ac:dyDescent="0.2">
      <c r="A50" s="12" t="s">
        <v>12</v>
      </c>
      <c r="B50" s="12" t="s">
        <v>13</v>
      </c>
      <c r="C50" s="13">
        <v>45551</v>
      </c>
      <c r="D50" s="48" t="s">
        <v>75</v>
      </c>
      <c r="E50" s="14">
        <v>-10</v>
      </c>
      <c r="F50" s="14">
        <v>0</v>
      </c>
      <c r="G50" s="14">
        <v>-10</v>
      </c>
      <c r="H50" s="15">
        <v>0</v>
      </c>
      <c r="I50" s="12" t="s">
        <v>14</v>
      </c>
      <c r="J50" s="12"/>
      <c r="K50" s="46"/>
    </row>
    <row r="51" spans="1:13" ht="10.95" customHeight="1" x14ac:dyDescent="0.2">
      <c r="A51" s="12" t="s">
        <v>76</v>
      </c>
      <c r="B51" s="12" t="s">
        <v>77</v>
      </c>
      <c r="C51" s="13">
        <v>45551</v>
      </c>
      <c r="D51" s="12" t="s">
        <v>78</v>
      </c>
      <c r="E51" s="14">
        <v>49.64</v>
      </c>
      <c r="F51" s="14">
        <v>0</v>
      </c>
      <c r="G51" s="14">
        <v>49.64</v>
      </c>
      <c r="H51" s="15">
        <v>0</v>
      </c>
      <c r="I51" s="12" t="s">
        <v>14</v>
      </c>
      <c r="J51" s="12"/>
      <c r="K51" s="46"/>
      <c r="M51" s="39"/>
    </row>
    <row r="52" spans="1:13" ht="10.95" customHeight="1" x14ac:dyDescent="0.2">
      <c r="A52" s="12" t="s">
        <v>79</v>
      </c>
      <c r="B52" s="12" t="s">
        <v>80</v>
      </c>
      <c r="C52" s="13">
        <v>45551</v>
      </c>
      <c r="D52" s="12" t="s">
        <v>158</v>
      </c>
      <c r="E52" s="14">
        <v>3</v>
      </c>
      <c r="F52" s="14">
        <v>0</v>
      </c>
      <c r="G52" s="14">
        <v>3</v>
      </c>
      <c r="H52" s="15">
        <v>0</v>
      </c>
      <c r="I52" s="12" t="s">
        <v>14</v>
      </c>
      <c r="J52" s="12"/>
      <c r="K52" s="46"/>
    </row>
    <row r="53" spans="1:13" ht="10.95" customHeight="1" x14ac:dyDescent="0.2">
      <c r="A53" s="12" t="s">
        <v>81</v>
      </c>
      <c r="B53" s="12" t="s">
        <v>82</v>
      </c>
      <c r="C53" s="13">
        <v>45551</v>
      </c>
      <c r="D53" s="12" t="s">
        <v>159</v>
      </c>
      <c r="E53" s="14">
        <v>9.9</v>
      </c>
      <c r="F53" s="14">
        <v>1.65</v>
      </c>
      <c r="G53" s="14">
        <v>8.25</v>
      </c>
      <c r="H53" s="15">
        <v>20</v>
      </c>
      <c r="I53" s="12" t="s">
        <v>18</v>
      </c>
      <c r="J53" s="12"/>
      <c r="K53" s="46"/>
    </row>
    <row r="54" spans="1:13" ht="22.8" x14ac:dyDescent="0.2">
      <c r="A54" s="12" t="s">
        <v>83</v>
      </c>
      <c r="B54" s="12" t="s">
        <v>84</v>
      </c>
      <c r="C54" s="13">
        <v>45551</v>
      </c>
      <c r="D54" s="16" t="s">
        <v>160</v>
      </c>
      <c r="E54" s="14">
        <v>78.430000000000007</v>
      </c>
      <c r="F54" s="14">
        <v>13.07</v>
      </c>
      <c r="G54" s="14">
        <v>65.36</v>
      </c>
      <c r="H54" s="15">
        <v>20</v>
      </c>
      <c r="I54" s="12" t="s">
        <v>18</v>
      </c>
      <c r="J54" s="12"/>
      <c r="K54" s="46"/>
    </row>
    <row r="55" spans="1:13" ht="10.95" customHeight="1" x14ac:dyDescent="0.2">
      <c r="A55" s="12" t="s">
        <v>85</v>
      </c>
      <c r="B55" s="12" t="s">
        <v>86</v>
      </c>
      <c r="C55" s="13">
        <v>45552</v>
      </c>
      <c r="D55" s="52" t="s">
        <v>180</v>
      </c>
      <c r="E55" s="14">
        <v>3810</v>
      </c>
      <c r="F55" s="14">
        <v>635</v>
      </c>
      <c r="G55" s="14">
        <v>3175</v>
      </c>
      <c r="H55" s="15">
        <v>20</v>
      </c>
      <c r="I55" s="12" t="s">
        <v>18</v>
      </c>
      <c r="J55" s="12"/>
      <c r="K55" s="46" t="s">
        <v>231</v>
      </c>
      <c r="L55" t="s">
        <v>239</v>
      </c>
      <c r="M55" t="s">
        <v>238</v>
      </c>
    </row>
    <row r="56" spans="1:13" ht="10.95" customHeight="1" x14ac:dyDescent="0.2">
      <c r="A56" s="12" t="s">
        <v>85</v>
      </c>
      <c r="B56" s="12" t="s">
        <v>86</v>
      </c>
      <c r="C56" s="13">
        <v>45552</v>
      </c>
      <c r="D56" s="52" t="s">
        <v>181</v>
      </c>
      <c r="E56" s="14">
        <v>120</v>
      </c>
      <c r="F56" s="14">
        <v>20</v>
      </c>
      <c r="G56" s="14">
        <v>100</v>
      </c>
      <c r="H56" s="15">
        <v>20</v>
      </c>
      <c r="I56" s="12" t="s">
        <v>18</v>
      </c>
      <c r="J56" s="12"/>
      <c r="K56" s="46" t="s">
        <v>231</v>
      </c>
      <c r="L56" t="s">
        <v>239</v>
      </c>
      <c r="M56" t="s">
        <v>238</v>
      </c>
    </row>
    <row r="57" spans="1:13" ht="10.95" customHeight="1" x14ac:dyDescent="0.2">
      <c r="A57" s="12" t="s">
        <v>85</v>
      </c>
      <c r="B57" s="12" t="s">
        <v>86</v>
      </c>
      <c r="C57" s="13">
        <v>45552</v>
      </c>
      <c r="D57" s="52" t="s">
        <v>182</v>
      </c>
      <c r="E57" s="14">
        <v>108</v>
      </c>
      <c r="F57" s="14">
        <v>18</v>
      </c>
      <c r="G57" s="14">
        <v>90</v>
      </c>
      <c r="H57" s="15">
        <v>20</v>
      </c>
      <c r="I57" s="12" t="s">
        <v>18</v>
      </c>
      <c r="J57" s="12"/>
      <c r="K57" s="46" t="s">
        <v>231</v>
      </c>
      <c r="L57" t="s">
        <v>239</v>
      </c>
      <c r="M57" t="s">
        <v>238</v>
      </c>
    </row>
    <row r="58" spans="1:13" ht="10.95" customHeight="1" x14ac:dyDescent="0.2">
      <c r="A58" s="12" t="s">
        <v>87</v>
      </c>
      <c r="B58" s="12" t="s">
        <v>88</v>
      </c>
      <c r="C58" s="13">
        <v>45552</v>
      </c>
      <c r="D58" s="12" t="s">
        <v>183</v>
      </c>
      <c r="E58" s="14">
        <v>2088.98</v>
      </c>
      <c r="F58" s="14">
        <v>0</v>
      </c>
      <c r="G58" s="14">
        <v>2088.98</v>
      </c>
      <c r="H58" s="15">
        <v>0</v>
      </c>
      <c r="I58" s="12" t="s">
        <v>14</v>
      </c>
      <c r="J58" s="12"/>
      <c r="K58" s="46" t="s">
        <v>231</v>
      </c>
      <c r="L58" t="s">
        <v>232</v>
      </c>
      <c r="M58" t="s">
        <v>240</v>
      </c>
    </row>
    <row r="59" spans="1:13" ht="10.95" customHeight="1" x14ac:dyDescent="0.2">
      <c r="A59" s="12" t="s">
        <v>89</v>
      </c>
      <c r="B59" s="12" t="s">
        <v>90</v>
      </c>
      <c r="C59" s="13">
        <v>45552</v>
      </c>
      <c r="D59" s="12" t="s">
        <v>184</v>
      </c>
      <c r="E59" s="14">
        <v>696.33</v>
      </c>
      <c r="F59" s="14">
        <v>0</v>
      </c>
      <c r="G59" s="14">
        <v>696.33</v>
      </c>
      <c r="H59" s="15">
        <v>0</v>
      </c>
      <c r="I59" s="12" t="s">
        <v>14</v>
      </c>
      <c r="J59" s="12"/>
      <c r="K59" s="46" t="s">
        <v>231</v>
      </c>
      <c r="L59" t="s">
        <v>234</v>
      </c>
      <c r="M59" t="s">
        <v>240</v>
      </c>
    </row>
    <row r="60" spans="1:13" ht="10.95" customHeight="1" x14ac:dyDescent="0.2">
      <c r="A60" s="12" t="s">
        <v>91</v>
      </c>
      <c r="B60" s="12" t="s">
        <v>92</v>
      </c>
      <c r="C60" s="13">
        <v>45552</v>
      </c>
      <c r="D60" s="12" t="s">
        <v>93</v>
      </c>
      <c r="E60" s="14">
        <v>18.66</v>
      </c>
      <c r="F60" s="14">
        <v>0</v>
      </c>
      <c r="G60" s="14">
        <v>18.66</v>
      </c>
      <c r="H60" s="15">
        <v>0</v>
      </c>
      <c r="I60" s="12" t="s">
        <v>14</v>
      </c>
      <c r="J60" s="12"/>
    </row>
    <row r="61" spans="1:13" ht="10.95" customHeight="1" x14ac:dyDescent="0.2">
      <c r="A61" s="12" t="s">
        <v>94</v>
      </c>
      <c r="B61" s="12" t="s">
        <v>95</v>
      </c>
      <c r="C61" s="13">
        <v>45552</v>
      </c>
      <c r="D61" s="12" t="s">
        <v>96</v>
      </c>
      <c r="E61" s="14">
        <v>82.2</v>
      </c>
      <c r="F61" s="14">
        <v>3.91</v>
      </c>
      <c r="G61" s="14">
        <v>78.290000000000006</v>
      </c>
      <c r="H61" s="15">
        <v>5</v>
      </c>
      <c r="I61" s="12" t="s">
        <v>50</v>
      </c>
      <c r="J61" s="12"/>
    </row>
    <row r="62" spans="1:13" ht="10.95" customHeight="1" x14ac:dyDescent="0.2">
      <c r="A62" s="12" t="s">
        <v>94</v>
      </c>
      <c r="B62" s="12" t="s">
        <v>95</v>
      </c>
      <c r="C62" s="13">
        <v>45552</v>
      </c>
      <c r="D62" s="12" t="s">
        <v>97</v>
      </c>
      <c r="E62" s="14">
        <v>101.56</v>
      </c>
      <c r="F62" s="14">
        <v>4.84</v>
      </c>
      <c r="G62" s="14">
        <v>96.72</v>
      </c>
      <c r="H62" s="15">
        <v>5</v>
      </c>
      <c r="I62" s="12" t="s">
        <v>50</v>
      </c>
      <c r="J62" s="12"/>
    </row>
    <row r="63" spans="1:13" ht="10.95" customHeight="1" x14ac:dyDescent="0.2">
      <c r="A63" s="12" t="s">
        <v>12</v>
      </c>
      <c r="B63" s="12" t="s">
        <v>13</v>
      </c>
      <c r="C63" s="13">
        <v>45552</v>
      </c>
      <c r="D63" s="48" t="s">
        <v>161</v>
      </c>
      <c r="E63" s="14">
        <v>-27</v>
      </c>
      <c r="F63" s="14">
        <v>-4.5</v>
      </c>
      <c r="G63" s="14">
        <v>-22.5</v>
      </c>
      <c r="H63" s="15">
        <v>20</v>
      </c>
      <c r="I63" s="12" t="s">
        <v>19</v>
      </c>
      <c r="J63" s="12"/>
    </row>
    <row r="64" spans="1:13" ht="10.95" customHeight="1" x14ac:dyDescent="0.2">
      <c r="A64" s="12" t="s">
        <v>98</v>
      </c>
      <c r="B64" s="12" t="s">
        <v>99</v>
      </c>
      <c r="C64" s="13">
        <v>45555</v>
      </c>
      <c r="D64" s="48" t="s">
        <v>166</v>
      </c>
      <c r="E64" s="14">
        <v>-80000</v>
      </c>
      <c r="F64" s="14">
        <v>0</v>
      </c>
      <c r="G64" s="14">
        <v>-80000</v>
      </c>
      <c r="H64" s="15">
        <v>0</v>
      </c>
      <c r="I64" s="12" t="s">
        <v>14</v>
      </c>
      <c r="J64" s="12"/>
    </row>
    <row r="65" spans="1:13" x14ac:dyDescent="0.2">
      <c r="A65" s="12" t="s">
        <v>100</v>
      </c>
      <c r="B65" s="12" t="s">
        <v>101</v>
      </c>
      <c r="C65" s="13">
        <v>45555</v>
      </c>
      <c r="D65" s="52" t="s">
        <v>102</v>
      </c>
      <c r="E65" s="14">
        <v>384</v>
      </c>
      <c r="F65" s="14">
        <v>64</v>
      </c>
      <c r="G65" s="14">
        <v>320</v>
      </c>
      <c r="H65" s="15">
        <v>20</v>
      </c>
      <c r="I65" s="12" t="s">
        <v>18</v>
      </c>
      <c r="J65" s="12"/>
    </row>
    <row r="66" spans="1:13" ht="10.95" customHeight="1" x14ac:dyDescent="0.2">
      <c r="A66" s="12" t="s">
        <v>85</v>
      </c>
      <c r="B66" s="12" t="s">
        <v>86</v>
      </c>
      <c r="C66" s="13">
        <v>45555</v>
      </c>
      <c r="D66" s="52" t="s">
        <v>185</v>
      </c>
      <c r="E66" s="14">
        <v>516</v>
      </c>
      <c r="F66" s="14">
        <v>86</v>
      </c>
      <c r="G66" s="14">
        <v>430</v>
      </c>
      <c r="H66" s="15">
        <v>20</v>
      </c>
      <c r="I66" s="12" t="s">
        <v>18</v>
      </c>
      <c r="J66" s="12"/>
      <c r="K66" s="46" t="s">
        <v>231</v>
      </c>
      <c r="L66" t="s">
        <v>232</v>
      </c>
      <c r="M66" t="s">
        <v>235</v>
      </c>
    </row>
    <row r="67" spans="1:13" x14ac:dyDescent="0.2">
      <c r="A67" s="12" t="s">
        <v>85</v>
      </c>
      <c r="B67" s="12" t="s">
        <v>86</v>
      </c>
      <c r="C67" s="13">
        <v>45555</v>
      </c>
      <c r="D67" s="54" t="s">
        <v>187</v>
      </c>
      <c r="E67" s="14">
        <v>288</v>
      </c>
      <c r="F67" s="14">
        <v>48</v>
      </c>
      <c r="G67" s="14">
        <v>240</v>
      </c>
      <c r="H67" s="15">
        <v>20</v>
      </c>
      <c r="I67" s="12" t="s">
        <v>18</v>
      </c>
      <c r="J67" s="12"/>
      <c r="K67" s="46" t="s">
        <v>231</v>
      </c>
      <c r="L67" t="s">
        <v>232</v>
      </c>
      <c r="M67" t="s">
        <v>235</v>
      </c>
    </row>
    <row r="68" spans="1:13" ht="10.95" customHeight="1" x14ac:dyDescent="0.2">
      <c r="A68" s="12" t="s">
        <v>103</v>
      </c>
      <c r="B68" s="12" t="s">
        <v>104</v>
      </c>
      <c r="C68" s="13">
        <v>45555</v>
      </c>
      <c r="D68" s="48" t="s">
        <v>165</v>
      </c>
      <c r="E68" s="14">
        <v>-1331.5</v>
      </c>
      <c r="F68" s="14">
        <v>0</v>
      </c>
      <c r="G68" s="14">
        <v>-1331.5</v>
      </c>
      <c r="H68" s="15">
        <v>0</v>
      </c>
      <c r="I68" s="12" t="s">
        <v>14</v>
      </c>
      <c r="J68" s="12"/>
    </row>
    <row r="69" spans="1:13" ht="10.95" customHeight="1" x14ac:dyDescent="0.2">
      <c r="A69" s="12" t="s">
        <v>105</v>
      </c>
      <c r="B69" s="12" t="s">
        <v>106</v>
      </c>
      <c r="C69" s="13">
        <v>45555</v>
      </c>
      <c r="D69" s="53" t="s">
        <v>186</v>
      </c>
      <c r="E69" s="14">
        <v>133.34</v>
      </c>
      <c r="F69" s="14">
        <v>0</v>
      </c>
      <c r="G69" s="14">
        <v>133.34</v>
      </c>
      <c r="H69" s="15">
        <v>0</v>
      </c>
      <c r="I69" s="12" t="s">
        <v>14</v>
      </c>
      <c r="J69" s="12"/>
    </row>
    <row r="70" spans="1:13" ht="10.95" customHeight="1" x14ac:dyDescent="0.2">
      <c r="A70" s="12" t="s">
        <v>59</v>
      </c>
      <c r="B70" s="12" t="s">
        <v>60</v>
      </c>
      <c r="C70" s="13">
        <v>45558</v>
      </c>
      <c r="D70" s="12" t="s">
        <v>163</v>
      </c>
      <c r="E70" s="14">
        <v>137.61000000000001</v>
      </c>
      <c r="F70" s="14">
        <v>0</v>
      </c>
      <c r="G70" s="14">
        <v>137.61000000000001</v>
      </c>
      <c r="H70" s="15">
        <v>0</v>
      </c>
      <c r="I70" s="12" t="s">
        <v>14</v>
      </c>
      <c r="J70" s="12"/>
    </row>
    <row r="71" spans="1:13" ht="10.95" customHeight="1" x14ac:dyDescent="0.2">
      <c r="A71" s="12" t="s">
        <v>59</v>
      </c>
      <c r="B71" s="12" t="s">
        <v>60</v>
      </c>
      <c r="C71" s="13">
        <v>45558</v>
      </c>
      <c r="D71" s="12" t="s">
        <v>162</v>
      </c>
      <c r="E71" s="14">
        <v>146.41</v>
      </c>
      <c r="F71" s="14">
        <v>0</v>
      </c>
      <c r="G71" s="14">
        <v>146.41</v>
      </c>
      <c r="H71" s="15">
        <v>0</v>
      </c>
      <c r="I71" s="12" t="s">
        <v>14</v>
      </c>
      <c r="J71" s="12"/>
    </row>
    <row r="72" spans="1:13" ht="10.95" customHeight="1" x14ac:dyDescent="0.2">
      <c r="A72" s="12" t="s">
        <v>107</v>
      </c>
      <c r="B72" s="12" t="s">
        <v>108</v>
      </c>
      <c r="C72" s="13">
        <v>45560</v>
      </c>
      <c r="D72" s="12" t="s">
        <v>109</v>
      </c>
      <c r="E72" s="14">
        <v>256.95</v>
      </c>
      <c r="F72" s="14">
        <v>12.24</v>
      </c>
      <c r="G72" s="14">
        <v>244.71</v>
      </c>
      <c r="H72" s="15">
        <v>5</v>
      </c>
      <c r="I72" s="12" t="s">
        <v>50</v>
      </c>
      <c r="J72" s="12"/>
    </row>
    <row r="73" spans="1:13" ht="10.95" customHeight="1" x14ac:dyDescent="0.2">
      <c r="A73" s="12" t="s">
        <v>110</v>
      </c>
      <c r="B73" s="12" t="s">
        <v>111</v>
      </c>
      <c r="C73" s="13">
        <v>45565</v>
      </c>
      <c r="D73" s="53" t="s">
        <v>112</v>
      </c>
      <c r="E73" s="14">
        <v>-80</v>
      </c>
      <c r="F73" s="14">
        <v>-13.33</v>
      </c>
      <c r="G73" s="14">
        <v>-66.67</v>
      </c>
      <c r="H73" s="15">
        <v>20</v>
      </c>
      <c r="I73" s="12" t="s">
        <v>19</v>
      </c>
      <c r="J73" s="12"/>
    </row>
    <row r="74" spans="1:13" ht="10.95" customHeight="1" x14ac:dyDescent="0.2">
      <c r="A74" s="12" t="s">
        <v>51</v>
      </c>
      <c r="B74" s="12" t="s">
        <v>52</v>
      </c>
      <c r="C74" s="13">
        <v>45565</v>
      </c>
      <c r="D74" s="12" t="s">
        <v>113</v>
      </c>
      <c r="E74" s="14">
        <v>32.22</v>
      </c>
      <c r="F74" s="14">
        <v>5.37</v>
      </c>
      <c r="G74" s="14">
        <v>26.85</v>
      </c>
      <c r="H74" s="15">
        <v>20</v>
      </c>
      <c r="I74" s="12" t="s">
        <v>18</v>
      </c>
      <c r="J74" s="12"/>
    </row>
    <row r="75" spans="1:13" ht="10.95" customHeight="1" x14ac:dyDescent="0.2">
      <c r="A75" s="12" t="s">
        <v>114</v>
      </c>
      <c r="B75" s="12" t="s">
        <v>115</v>
      </c>
      <c r="C75" s="13">
        <v>45565</v>
      </c>
      <c r="D75" s="48" t="s">
        <v>116</v>
      </c>
      <c r="E75" s="14">
        <v>-2849.28</v>
      </c>
      <c r="F75" s="14">
        <v>0</v>
      </c>
      <c r="G75" s="14">
        <v>-2849.28</v>
      </c>
      <c r="H75" s="15">
        <v>0</v>
      </c>
      <c r="I75" s="12" t="s">
        <v>14</v>
      </c>
      <c r="J75" s="12"/>
    </row>
    <row r="76" spans="1:13" ht="10.95" customHeight="1" x14ac:dyDescent="0.2">
      <c r="A76" s="12" t="s">
        <v>79</v>
      </c>
      <c r="B76" s="12" t="s">
        <v>80</v>
      </c>
      <c r="C76" s="13">
        <v>45565</v>
      </c>
      <c r="D76" s="12" t="s">
        <v>121</v>
      </c>
      <c r="E76" s="14">
        <v>18</v>
      </c>
      <c r="F76" s="14">
        <v>0</v>
      </c>
      <c r="G76" s="14">
        <v>18</v>
      </c>
      <c r="H76" s="15">
        <v>0</v>
      </c>
      <c r="I76" s="12" t="s">
        <v>14</v>
      </c>
      <c r="J76" s="12"/>
    </row>
    <row r="77" spans="1:13" ht="10.95" customHeight="1" x14ac:dyDescent="0.2">
      <c r="A77" s="12" t="s">
        <v>79</v>
      </c>
      <c r="B77" s="12" t="s">
        <v>80</v>
      </c>
      <c r="C77" s="13">
        <v>45565</v>
      </c>
      <c r="D77" s="12" t="s">
        <v>122</v>
      </c>
      <c r="E77" s="14">
        <v>15</v>
      </c>
      <c r="F77" s="14">
        <v>0</v>
      </c>
      <c r="G77" s="14">
        <v>15</v>
      </c>
      <c r="H77" s="15">
        <v>0</v>
      </c>
      <c r="I77" s="12" t="s">
        <v>14</v>
      </c>
      <c r="J77" s="12"/>
    </row>
    <row r="78" spans="1:13" ht="10.95" customHeight="1" x14ac:dyDescent="0.2">
      <c r="A78" s="12" t="s">
        <v>123</v>
      </c>
      <c r="B78" s="12" t="s">
        <v>124</v>
      </c>
      <c r="C78" s="13">
        <v>45565</v>
      </c>
      <c r="D78" s="53" t="s">
        <v>164</v>
      </c>
      <c r="E78" s="14">
        <v>-20</v>
      </c>
      <c r="F78" s="14">
        <v>-3.33</v>
      </c>
      <c r="G78" s="14">
        <v>-16.670000000000002</v>
      </c>
      <c r="H78" s="15">
        <v>20</v>
      </c>
      <c r="I78" s="12" t="s">
        <v>19</v>
      </c>
      <c r="J78" s="12"/>
    </row>
    <row r="79" spans="1:13" ht="10.95" customHeight="1" x14ac:dyDescent="0.2">
      <c r="A79" s="12" t="s">
        <v>53</v>
      </c>
      <c r="B79" s="12" t="s">
        <v>54</v>
      </c>
      <c r="C79" s="13">
        <v>45565</v>
      </c>
      <c r="D79" s="12" t="s">
        <v>131</v>
      </c>
      <c r="E79" s="14">
        <v>33.6</v>
      </c>
      <c r="F79" s="14">
        <v>0</v>
      </c>
      <c r="G79" s="14">
        <v>33.6</v>
      </c>
      <c r="H79" s="15">
        <v>0</v>
      </c>
      <c r="I79" s="12" t="s">
        <v>14</v>
      </c>
      <c r="J79" s="12"/>
    </row>
    <row r="80" spans="1:13" ht="10.95" customHeight="1" x14ac:dyDescent="0.2">
      <c r="A80" s="12" t="s">
        <v>22</v>
      </c>
      <c r="B80" s="12" t="s">
        <v>23</v>
      </c>
      <c r="C80" s="13">
        <v>45565</v>
      </c>
      <c r="D80" s="12" t="s">
        <v>132</v>
      </c>
      <c r="E80" s="14">
        <v>209.4</v>
      </c>
      <c r="F80" s="14">
        <v>34.9</v>
      </c>
      <c r="G80" s="14">
        <v>174.5</v>
      </c>
      <c r="H80" s="15">
        <v>20</v>
      </c>
      <c r="I80" s="12" t="s">
        <v>18</v>
      </c>
      <c r="J80" s="12"/>
    </row>
    <row r="81" spans="1:10" ht="10.95" customHeight="1" x14ac:dyDescent="0.2">
      <c r="A81" s="12" t="s">
        <v>117</v>
      </c>
      <c r="B81" s="12" t="s">
        <v>118</v>
      </c>
      <c r="C81" s="13">
        <v>45565</v>
      </c>
      <c r="D81" s="49" t="s">
        <v>119</v>
      </c>
      <c r="E81" s="14">
        <v>137.61000000000001</v>
      </c>
      <c r="F81" s="14">
        <v>0</v>
      </c>
      <c r="G81" s="14">
        <v>137.61000000000001</v>
      </c>
      <c r="H81" s="15">
        <v>0</v>
      </c>
      <c r="I81" s="12" t="s">
        <v>14</v>
      </c>
      <c r="J81" s="12"/>
    </row>
    <row r="82" spans="1:10" ht="10.95" customHeight="1" x14ac:dyDescent="0.2">
      <c r="A82" s="12" t="s">
        <v>59</v>
      </c>
      <c r="B82" s="12" t="s">
        <v>60</v>
      </c>
      <c r="C82" s="13">
        <v>45565</v>
      </c>
      <c r="D82" s="49" t="s">
        <v>120</v>
      </c>
      <c r="E82" s="14">
        <v>-284.02</v>
      </c>
      <c r="F82" s="14">
        <v>0</v>
      </c>
      <c r="G82" s="14">
        <v>-284.02</v>
      </c>
      <c r="H82" s="15">
        <v>0</v>
      </c>
      <c r="I82" s="12" t="s">
        <v>14</v>
      </c>
      <c r="J82" s="12"/>
    </row>
    <row r="83" spans="1:10" ht="10.95" customHeight="1" x14ac:dyDescent="0.2">
      <c r="A83" s="12" t="s">
        <v>125</v>
      </c>
      <c r="B83" s="12" t="s">
        <v>126</v>
      </c>
      <c r="C83" s="13">
        <v>45565</v>
      </c>
      <c r="D83" s="49" t="s">
        <v>127</v>
      </c>
      <c r="E83" s="14">
        <v>-3171.22</v>
      </c>
      <c r="F83" s="14">
        <v>0</v>
      </c>
      <c r="G83" s="14">
        <v>-3171.22</v>
      </c>
      <c r="H83" s="15">
        <v>0</v>
      </c>
      <c r="I83" s="12" t="s">
        <v>14</v>
      </c>
      <c r="J83" s="12"/>
    </row>
    <row r="84" spans="1:10" ht="10.95" customHeight="1" x14ac:dyDescent="0.2">
      <c r="A84" s="12" t="s">
        <v>128</v>
      </c>
      <c r="B84" s="12" t="s">
        <v>129</v>
      </c>
      <c r="C84" s="13">
        <v>45565</v>
      </c>
      <c r="D84" s="49" t="s">
        <v>130</v>
      </c>
      <c r="E84" s="14">
        <v>-788.83</v>
      </c>
      <c r="F84" s="14">
        <v>0</v>
      </c>
      <c r="G84" s="14">
        <v>-788.83</v>
      </c>
      <c r="H84" s="15">
        <v>0</v>
      </c>
      <c r="I84" s="12" t="s">
        <v>14</v>
      </c>
      <c r="J84" s="12"/>
    </row>
    <row r="85" spans="1:10" ht="10.95" customHeight="1" x14ac:dyDescent="0.2">
      <c r="A85" s="12" t="s">
        <v>133</v>
      </c>
      <c r="B85" s="12" t="s">
        <v>134</v>
      </c>
      <c r="C85" s="13">
        <v>45565</v>
      </c>
      <c r="D85" s="49" t="s">
        <v>135</v>
      </c>
      <c r="E85" s="14">
        <v>3792.33</v>
      </c>
      <c r="F85" s="14">
        <v>0</v>
      </c>
      <c r="G85" s="14">
        <v>3792.33</v>
      </c>
      <c r="H85" s="15">
        <v>0</v>
      </c>
      <c r="I85" s="12" t="s">
        <v>14</v>
      </c>
      <c r="J85" s="12"/>
    </row>
    <row r="86" spans="1:10" ht="10.95" customHeight="1" x14ac:dyDescent="0.2">
      <c r="A86" s="12" t="s">
        <v>133</v>
      </c>
      <c r="B86" s="12" t="s">
        <v>134</v>
      </c>
      <c r="C86" s="13">
        <v>45565</v>
      </c>
      <c r="D86" s="49" t="s">
        <v>136</v>
      </c>
      <c r="E86" s="14">
        <v>314.13</v>
      </c>
      <c r="F86" s="14">
        <v>0</v>
      </c>
      <c r="G86" s="14">
        <v>314.13</v>
      </c>
      <c r="H86" s="15">
        <v>0</v>
      </c>
      <c r="I86" s="12" t="s">
        <v>14</v>
      </c>
      <c r="J86" s="12"/>
    </row>
    <row r="87" spans="1:10" ht="10.95" customHeight="1" x14ac:dyDescent="0.2">
      <c r="A87" s="17" t="s">
        <v>137</v>
      </c>
      <c r="B87" s="17"/>
      <c r="C87" s="17"/>
      <c r="D87" s="17"/>
      <c r="E87" s="18">
        <f>SUM(E6:E86)</f>
        <v>-68323.72</v>
      </c>
      <c r="F87" s="18">
        <f>SUM(F6:F86)</f>
        <v>1775.5300000000002</v>
      </c>
      <c r="G87" s="18">
        <f>SUM(G6:G86)</f>
        <v>-70099.249999999971</v>
      </c>
      <c r="H87" s="17"/>
      <c r="I87" s="17"/>
      <c r="J87" s="17"/>
    </row>
    <row r="88" spans="1:10" ht="12" x14ac:dyDescent="0.2">
      <c r="D88" s="19" t="s">
        <v>188</v>
      </c>
      <c r="E88" s="20"/>
      <c r="F88" s="20"/>
    </row>
    <row r="91" spans="1:10" x14ac:dyDescent="0.2">
      <c r="D91" s="21" t="s">
        <v>189</v>
      </c>
      <c r="E91" s="8"/>
      <c r="G91" s="22" t="s">
        <v>244</v>
      </c>
      <c r="J91" s="23">
        <v>17166.849999999999</v>
      </c>
    </row>
    <row r="92" spans="1:10" x14ac:dyDescent="0.2">
      <c r="D92" s="24" t="s">
        <v>190</v>
      </c>
      <c r="E92" s="8"/>
      <c r="F92" s="8"/>
      <c r="G92" s="22" t="s">
        <v>245</v>
      </c>
      <c r="J92" s="25">
        <v>454292.27</v>
      </c>
    </row>
    <row r="93" spans="1:10" x14ac:dyDescent="0.2">
      <c r="D93" s="26" t="s">
        <v>191</v>
      </c>
      <c r="E93" s="8"/>
      <c r="F93" s="8"/>
      <c r="G93" s="22" t="s">
        <v>246</v>
      </c>
      <c r="J93" s="23">
        <v>4840.17</v>
      </c>
    </row>
    <row r="94" spans="1:10" ht="13.2" x14ac:dyDescent="0.2">
      <c r="D94" s="27" t="s">
        <v>192</v>
      </c>
      <c r="E94" s="8"/>
      <c r="F94" s="8">
        <v>1</v>
      </c>
      <c r="G94" s="28" t="s">
        <v>247</v>
      </c>
      <c r="J94" s="29">
        <f>SUM(J91:J93)</f>
        <v>476299.29</v>
      </c>
    </row>
    <row r="95" spans="1:10" x14ac:dyDescent="0.2">
      <c r="D95" s="30" t="s">
        <v>193</v>
      </c>
      <c r="E95" s="8"/>
      <c r="F95" s="8"/>
      <c r="G95" s="8"/>
      <c r="J95" s="8"/>
    </row>
    <row r="96" spans="1:10" x14ac:dyDescent="0.2">
      <c r="D96" s="31" t="s">
        <v>194</v>
      </c>
      <c r="E96" s="8"/>
      <c r="F96" s="32"/>
      <c r="G96" s="8" t="s">
        <v>195</v>
      </c>
    </row>
    <row r="97" spans="4:11" ht="13.2" x14ac:dyDescent="0.2">
      <c r="E97" s="8"/>
      <c r="F97" s="8" t="s">
        <v>196</v>
      </c>
      <c r="G97" s="28" t="s">
        <v>197</v>
      </c>
      <c r="J97" s="33"/>
      <c r="K97" s="34" t="s">
        <v>198</v>
      </c>
    </row>
    <row r="98" spans="4:11" x14ac:dyDescent="0.2">
      <c r="D98" s="8"/>
      <c r="E98" s="8"/>
      <c r="F98" s="35" t="s">
        <v>199</v>
      </c>
      <c r="G98" s="8" t="s">
        <v>200</v>
      </c>
      <c r="J98" s="36">
        <f>5673-4673-350</f>
        <v>650</v>
      </c>
      <c r="K98" s="34" t="s">
        <v>201</v>
      </c>
    </row>
    <row r="99" spans="4:11" x14ac:dyDescent="0.2">
      <c r="D99" s="8"/>
      <c r="E99" s="8"/>
      <c r="F99" s="35" t="s">
        <v>202</v>
      </c>
      <c r="G99" s="77" t="s">
        <v>203</v>
      </c>
      <c r="H99" s="78"/>
      <c r="I99" s="78"/>
      <c r="J99" s="79">
        <f>108972.7+4673+1000+12000+1088.27+4211.54-13-3+10255-300+12000</f>
        <v>153884.51</v>
      </c>
      <c r="K99" s="34" t="s">
        <v>201</v>
      </c>
    </row>
    <row r="100" spans="4:11" x14ac:dyDescent="0.2">
      <c r="D100" s="8"/>
      <c r="E100" s="8"/>
      <c r="F100" s="35" t="s">
        <v>204</v>
      </c>
      <c r="G100" s="8" t="s">
        <v>205</v>
      </c>
      <c r="J100" s="36">
        <f>37500-108</f>
        <v>37392</v>
      </c>
      <c r="K100" s="34" t="s">
        <v>201</v>
      </c>
    </row>
    <row r="101" spans="4:11" x14ac:dyDescent="0.2">
      <c r="D101" s="8"/>
      <c r="E101" s="8"/>
      <c r="F101" s="37" t="s">
        <v>206</v>
      </c>
      <c r="G101" s="8" t="s">
        <v>207</v>
      </c>
      <c r="J101" s="36">
        <f>37500-966</f>
        <v>36534</v>
      </c>
      <c r="K101" s="34" t="s">
        <v>201</v>
      </c>
    </row>
    <row r="102" spans="4:11" x14ac:dyDescent="0.2">
      <c r="D102" s="8"/>
      <c r="E102" s="8"/>
      <c r="F102" s="37" t="s">
        <v>208</v>
      </c>
      <c r="G102" s="8" t="s">
        <v>209</v>
      </c>
      <c r="J102" s="36">
        <f>10000-3230.84-100+156</f>
        <v>6825.16</v>
      </c>
      <c r="K102" s="38" t="s">
        <v>201</v>
      </c>
    </row>
    <row r="103" spans="4:11" x14ac:dyDescent="0.2">
      <c r="D103" s="8"/>
      <c r="E103" s="8"/>
      <c r="F103" s="37" t="s">
        <v>210</v>
      </c>
      <c r="G103" s="8" t="s">
        <v>211</v>
      </c>
      <c r="J103" s="55">
        <f>3090-1422.9-320</f>
        <v>1347.1</v>
      </c>
      <c r="K103" s="56" t="s">
        <v>248</v>
      </c>
    </row>
    <row r="104" spans="4:11" x14ac:dyDescent="0.2">
      <c r="D104" s="8"/>
      <c r="E104" s="8"/>
      <c r="F104" s="37" t="s">
        <v>212</v>
      </c>
      <c r="G104" s="8" t="s">
        <v>213</v>
      </c>
      <c r="J104" s="55">
        <f>3200+3700-50-4035</f>
        <v>2815</v>
      </c>
      <c r="K104" s="56" t="s">
        <v>249</v>
      </c>
    </row>
    <row r="105" spans="4:11" x14ac:dyDescent="0.2">
      <c r="D105" s="8"/>
      <c r="E105" s="8"/>
      <c r="F105" s="37" t="s">
        <v>214</v>
      </c>
      <c r="G105" s="22" t="s">
        <v>215</v>
      </c>
      <c r="J105" s="36">
        <v>3500</v>
      </c>
      <c r="K105" s="34" t="s">
        <v>201</v>
      </c>
    </row>
    <row r="106" spans="4:11" x14ac:dyDescent="0.2">
      <c r="D106" s="8"/>
      <c r="E106" s="8"/>
      <c r="F106" s="37" t="s">
        <v>216</v>
      </c>
      <c r="G106" s="22" t="s">
        <v>217</v>
      </c>
      <c r="J106" s="36">
        <f>500+1000+1000</f>
        <v>2500</v>
      </c>
      <c r="K106" s="34" t="s">
        <v>201</v>
      </c>
    </row>
    <row r="107" spans="4:11" x14ac:dyDescent="0.2">
      <c r="D107" s="8"/>
      <c r="E107" s="8"/>
      <c r="F107" s="37" t="s">
        <v>218</v>
      </c>
      <c r="G107" s="22" t="s">
        <v>219</v>
      </c>
      <c r="H107" s="39"/>
      <c r="I107" s="39"/>
      <c r="J107" s="36">
        <f>450+50+100+50-100+100</f>
        <v>650</v>
      </c>
      <c r="K107" s="34" t="s">
        <v>201</v>
      </c>
    </row>
    <row r="108" spans="4:11" x14ac:dyDescent="0.2">
      <c r="D108" s="8"/>
      <c r="E108" s="8"/>
      <c r="F108" s="37" t="s">
        <v>220</v>
      </c>
      <c r="G108" s="22" t="s">
        <v>221</v>
      </c>
      <c r="H108" s="39"/>
      <c r="I108" s="39"/>
      <c r="J108" s="55">
        <f>62030.3+0.7-1216.74</f>
        <v>60814.26</v>
      </c>
      <c r="K108" s="56" t="s">
        <v>250</v>
      </c>
    </row>
    <row r="109" spans="4:11" x14ac:dyDescent="0.2">
      <c r="D109" s="8"/>
      <c r="E109" s="8"/>
      <c r="F109" s="37" t="s">
        <v>222</v>
      </c>
      <c r="G109" s="22" t="s">
        <v>223</v>
      </c>
      <c r="J109" s="36">
        <v>3555.91</v>
      </c>
      <c r="K109" s="34" t="s">
        <v>201</v>
      </c>
    </row>
    <row r="110" spans="4:11" ht="13.2" x14ac:dyDescent="0.2">
      <c r="D110" s="8"/>
      <c r="E110" s="8"/>
      <c r="F110" s="40">
        <v>2</v>
      </c>
      <c r="G110" s="40" t="s">
        <v>224</v>
      </c>
      <c r="J110" s="29">
        <f>SUM(J98:J109)</f>
        <v>310467.94</v>
      </c>
      <c r="K110" s="34" t="s">
        <v>225</v>
      </c>
    </row>
    <row r="111" spans="4:11" x14ac:dyDescent="0.2">
      <c r="F111" s="8"/>
      <c r="G111" s="8"/>
      <c r="J111" s="41" t="s">
        <v>195</v>
      </c>
      <c r="K111" s="42"/>
    </row>
    <row r="112" spans="4:11" ht="13.2" x14ac:dyDescent="0.25">
      <c r="F112" s="40">
        <v>3</v>
      </c>
      <c r="G112" s="40" t="s">
        <v>316</v>
      </c>
      <c r="H112" s="76"/>
      <c r="J112" s="29">
        <f>137494/12*6</f>
        <v>68747</v>
      </c>
      <c r="K112" s="34"/>
    </row>
    <row r="113" spans="6:11" ht="13.2" x14ac:dyDescent="0.2">
      <c r="F113" s="40">
        <v>4</v>
      </c>
      <c r="G113" s="40" t="s">
        <v>226</v>
      </c>
      <c r="J113" s="29">
        <f>J94-J110-J112</f>
        <v>97084.349999999977</v>
      </c>
      <c r="K113" s="38" t="s">
        <v>317</v>
      </c>
    </row>
    <row r="114" spans="6:11" ht="13.2" x14ac:dyDescent="0.2">
      <c r="F114" s="40">
        <v>5</v>
      </c>
      <c r="G114" s="40" t="s">
        <v>227</v>
      </c>
      <c r="J114" s="43">
        <f>J110+J113</f>
        <v>407552.29</v>
      </c>
      <c r="K114" s="38" t="s">
        <v>315</v>
      </c>
    </row>
  </sheetData>
  <phoneticPr fontId="8" type="noConversion"/>
  <pageMargins left="0.7" right="0.7" top="0.75" bottom="0.75" header="0.3" footer="0.3"/>
  <pageSetup paperSize="9"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C6291-7FFC-463E-9781-55DBF7F2E7BC}">
  <dimension ref="A1:M110"/>
  <sheetViews>
    <sheetView topLeftCell="A24" workbookViewId="0">
      <selection activeCell="G12" sqref="G12"/>
    </sheetView>
  </sheetViews>
  <sheetFormatPr defaultRowHeight="11.4" x14ac:dyDescent="0.2"/>
  <cols>
    <col min="1" max="1" width="11.5" style="61" bestFit="1" customWidth="1"/>
    <col min="2" max="2" width="33.25" style="61" bestFit="1" customWidth="1"/>
    <col min="3" max="3" width="10.875" style="61" bestFit="1" customWidth="1"/>
    <col min="4" max="5" width="9" style="61"/>
    <col min="6" max="6" width="10.875" style="61" bestFit="1" customWidth="1"/>
    <col min="7" max="9" width="9" style="61"/>
    <col min="10" max="10" width="10.875" style="68" bestFit="1" customWidth="1"/>
    <col min="11" max="16384" width="9" style="61"/>
  </cols>
  <sheetData>
    <row r="1" spans="1:5" ht="12" x14ac:dyDescent="0.2">
      <c r="A1" s="57" t="s">
        <v>251</v>
      </c>
      <c r="B1" s="58" t="s">
        <v>197</v>
      </c>
      <c r="C1" s="59" t="s">
        <v>252</v>
      </c>
      <c r="D1" s="57"/>
      <c r="E1" s="60"/>
    </row>
    <row r="2" spans="1:5" x14ac:dyDescent="0.2">
      <c r="A2" s="62" t="s">
        <v>199</v>
      </c>
      <c r="B2" s="63" t="s">
        <v>200</v>
      </c>
      <c r="C2" s="64">
        <v>5673</v>
      </c>
      <c r="D2" s="65" t="s">
        <v>253</v>
      </c>
      <c r="E2" s="60"/>
    </row>
    <row r="3" spans="1:5" x14ac:dyDescent="0.2">
      <c r="A3" s="62" t="s">
        <v>202</v>
      </c>
      <c r="B3" s="63" t="s">
        <v>203</v>
      </c>
      <c r="C3" s="64">
        <v>108972.7</v>
      </c>
      <c r="D3" s="65" t="s">
        <v>253</v>
      </c>
      <c r="E3" s="60"/>
    </row>
    <row r="4" spans="1:5" x14ac:dyDescent="0.2">
      <c r="A4" s="62" t="s">
        <v>204</v>
      </c>
      <c r="B4" s="57" t="s">
        <v>205</v>
      </c>
      <c r="C4" s="64">
        <v>37500</v>
      </c>
      <c r="D4" s="65" t="s">
        <v>253</v>
      </c>
      <c r="E4" s="60"/>
    </row>
    <row r="5" spans="1:5" x14ac:dyDescent="0.2">
      <c r="A5" s="62" t="s">
        <v>206</v>
      </c>
      <c r="B5" s="57" t="s">
        <v>207</v>
      </c>
      <c r="C5" s="64">
        <v>37500</v>
      </c>
      <c r="D5" s="65" t="s">
        <v>253</v>
      </c>
      <c r="E5" s="57"/>
    </row>
    <row r="6" spans="1:5" x14ac:dyDescent="0.2">
      <c r="A6" s="62" t="s">
        <v>208</v>
      </c>
      <c r="B6" s="57" t="s">
        <v>209</v>
      </c>
      <c r="C6" s="64">
        <v>10000</v>
      </c>
      <c r="D6" s="65" t="s">
        <v>253</v>
      </c>
      <c r="E6" s="57"/>
    </row>
    <row r="7" spans="1:5" x14ac:dyDescent="0.2">
      <c r="A7" s="62" t="s">
        <v>210</v>
      </c>
      <c r="B7" s="57" t="s">
        <v>211</v>
      </c>
      <c r="C7" s="64">
        <v>0</v>
      </c>
      <c r="D7" s="65" t="s">
        <v>254</v>
      </c>
      <c r="E7" s="57"/>
    </row>
    <row r="8" spans="1:5" x14ac:dyDescent="0.2">
      <c r="A8" s="62" t="s">
        <v>212</v>
      </c>
      <c r="B8" s="57" t="s">
        <v>213</v>
      </c>
      <c r="C8" s="64">
        <v>3200</v>
      </c>
      <c r="D8" s="65" t="s">
        <v>253</v>
      </c>
      <c r="E8" s="60"/>
    </row>
    <row r="9" spans="1:5" x14ac:dyDescent="0.2">
      <c r="A9" s="62" t="s">
        <v>214</v>
      </c>
      <c r="B9" s="57" t="s">
        <v>255</v>
      </c>
      <c r="C9" s="64">
        <v>1000</v>
      </c>
      <c r="D9" s="65" t="s">
        <v>253</v>
      </c>
      <c r="E9" s="60"/>
    </row>
    <row r="10" spans="1:5" x14ac:dyDescent="0.2">
      <c r="A10" s="62" t="s">
        <v>216</v>
      </c>
      <c r="B10" s="57" t="s">
        <v>256</v>
      </c>
      <c r="C10" s="64">
        <v>12000</v>
      </c>
      <c r="D10" s="65" t="s">
        <v>253</v>
      </c>
      <c r="E10" s="60"/>
    </row>
    <row r="11" spans="1:5" x14ac:dyDescent="0.2">
      <c r="A11" s="62" t="s">
        <v>218</v>
      </c>
      <c r="B11" s="57" t="s">
        <v>257</v>
      </c>
      <c r="C11" s="64">
        <v>12000</v>
      </c>
      <c r="D11" s="65" t="s">
        <v>253</v>
      </c>
      <c r="E11" s="57"/>
    </row>
    <row r="12" spans="1:5" x14ac:dyDescent="0.2">
      <c r="A12" s="57">
        <v>2</v>
      </c>
      <c r="B12" s="57" t="s">
        <v>224</v>
      </c>
      <c r="C12" s="64">
        <f>SUM(C2:C11)</f>
        <v>227845.7</v>
      </c>
      <c r="D12" s="57" t="s">
        <v>225</v>
      </c>
      <c r="E12" s="57"/>
    </row>
    <row r="13" spans="1:5" ht="12" x14ac:dyDescent="0.25">
      <c r="A13" s="73" t="s">
        <v>314</v>
      </c>
    </row>
    <row r="14" spans="1:5" x14ac:dyDescent="0.2">
      <c r="A14" s="66" t="s">
        <v>258</v>
      </c>
      <c r="B14" s="57" t="s">
        <v>209</v>
      </c>
      <c r="C14" s="67">
        <v>9743.34</v>
      </c>
      <c r="D14" s="65" t="s">
        <v>259</v>
      </c>
      <c r="E14" s="60"/>
    </row>
    <row r="15" spans="1:5" x14ac:dyDescent="0.2">
      <c r="A15" s="66" t="s">
        <v>260</v>
      </c>
      <c r="B15" s="57" t="s">
        <v>209</v>
      </c>
      <c r="C15" s="67">
        <v>8918.7100000000009</v>
      </c>
      <c r="D15" s="65" t="s">
        <v>261</v>
      </c>
    </row>
    <row r="16" spans="1:5" x14ac:dyDescent="0.2">
      <c r="A16" s="66" t="s">
        <v>262</v>
      </c>
      <c r="B16" s="57" t="s">
        <v>201</v>
      </c>
      <c r="C16" s="67"/>
      <c r="D16" s="65"/>
    </row>
    <row r="17" spans="1:11" x14ac:dyDescent="0.2">
      <c r="A17" s="66" t="s">
        <v>263</v>
      </c>
      <c r="B17" s="57" t="s">
        <v>201</v>
      </c>
      <c r="C17" s="67"/>
      <c r="D17" s="65"/>
    </row>
    <row r="18" spans="1:11" x14ac:dyDescent="0.2">
      <c r="A18" s="66" t="s">
        <v>264</v>
      </c>
      <c r="B18" s="57" t="s">
        <v>209</v>
      </c>
      <c r="C18" s="67">
        <v>7288.7100000000009</v>
      </c>
      <c r="D18" s="65" t="s">
        <v>265</v>
      </c>
    </row>
    <row r="19" spans="1:11" x14ac:dyDescent="0.2">
      <c r="A19" s="66" t="s">
        <v>264</v>
      </c>
      <c r="B19" s="57" t="s">
        <v>213</v>
      </c>
      <c r="C19" s="67">
        <f>3200+3700</f>
        <v>6900</v>
      </c>
      <c r="D19" s="69" t="s">
        <v>266</v>
      </c>
      <c r="E19" s="69"/>
    </row>
    <row r="20" spans="1:11" x14ac:dyDescent="0.2">
      <c r="A20" s="66" t="s">
        <v>264</v>
      </c>
      <c r="B20" s="57" t="s">
        <v>217</v>
      </c>
      <c r="C20" s="67">
        <f>500+1000</f>
        <v>1500</v>
      </c>
      <c r="D20" s="69" t="s">
        <v>267</v>
      </c>
    </row>
    <row r="21" spans="1:11" x14ac:dyDescent="0.2">
      <c r="A21" s="66" t="s">
        <v>268</v>
      </c>
      <c r="B21" s="57" t="s">
        <v>211</v>
      </c>
      <c r="C21" s="67">
        <f>4669-320</f>
        <v>4349</v>
      </c>
      <c r="D21" s="69" t="s">
        <v>269</v>
      </c>
    </row>
    <row r="22" spans="1:11" x14ac:dyDescent="0.2">
      <c r="A22" s="66" t="s">
        <v>270</v>
      </c>
      <c r="B22" s="57" t="s">
        <v>219</v>
      </c>
      <c r="C22" s="67">
        <v>750</v>
      </c>
      <c r="D22" s="65" t="s">
        <v>271</v>
      </c>
    </row>
    <row r="23" spans="1:11" x14ac:dyDescent="0.2">
      <c r="A23" s="66" t="s">
        <v>270</v>
      </c>
      <c r="B23" s="57" t="s">
        <v>221</v>
      </c>
      <c r="C23" s="67">
        <v>62030.3</v>
      </c>
      <c r="D23" s="65" t="s">
        <v>272</v>
      </c>
    </row>
    <row r="24" spans="1:11" x14ac:dyDescent="0.2">
      <c r="A24" s="66" t="s">
        <v>273</v>
      </c>
      <c r="B24" s="57" t="s">
        <v>219</v>
      </c>
      <c r="C24" s="67">
        <f>450+50</f>
        <v>500</v>
      </c>
      <c r="D24" s="70" t="s">
        <v>274</v>
      </c>
    </row>
    <row r="25" spans="1:11" ht="12" x14ac:dyDescent="0.2">
      <c r="A25" s="75" t="s">
        <v>313</v>
      </c>
      <c r="B25" s="57"/>
      <c r="C25" s="67"/>
      <c r="D25" s="70"/>
    </row>
    <row r="26" spans="1:11" x14ac:dyDescent="0.2">
      <c r="A26" s="66" t="s">
        <v>275</v>
      </c>
      <c r="B26" s="57" t="s">
        <v>209</v>
      </c>
      <c r="C26" s="67">
        <f>10000-3040.84</f>
        <v>6959.16</v>
      </c>
      <c r="D26" s="70" t="s">
        <v>276</v>
      </c>
    </row>
    <row r="27" spans="1:11" x14ac:dyDescent="0.2">
      <c r="A27" s="66" t="s">
        <v>275</v>
      </c>
      <c r="B27" s="57" t="s">
        <v>211</v>
      </c>
      <c r="C27" s="67">
        <f>4669-1727.96</f>
        <v>2941.04</v>
      </c>
      <c r="D27" s="70" t="s">
        <v>277</v>
      </c>
    </row>
    <row r="28" spans="1:11" x14ac:dyDescent="0.2">
      <c r="A28" s="66" t="s">
        <v>275</v>
      </c>
      <c r="B28" s="57" t="s">
        <v>219</v>
      </c>
      <c r="C28" s="67">
        <f>450+50+100</f>
        <v>600</v>
      </c>
      <c r="D28" s="70" t="s">
        <v>278</v>
      </c>
    </row>
    <row r="29" spans="1:11" x14ac:dyDescent="0.2">
      <c r="A29" s="66" t="s">
        <v>275</v>
      </c>
      <c r="B29" s="57" t="s">
        <v>279</v>
      </c>
      <c r="C29" s="67"/>
      <c r="D29" s="65"/>
    </row>
    <row r="30" spans="1:11" x14ac:dyDescent="0.2">
      <c r="A30" s="66" t="s">
        <v>275</v>
      </c>
      <c r="B30" s="57" t="s">
        <v>203</v>
      </c>
      <c r="C30" s="67">
        <v>131945.51</v>
      </c>
      <c r="D30" s="70" t="s">
        <v>280</v>
      </c>
    </row>
    <row r="31" spans="1:11" ht="6.6" customHeight="1" x14ac:dyDescent="0.2">
      <c r="A31" s="66"/>
      <c r="B31" s="57"/>
      <c r="C31" s="67"/>
      <c r="D31" s="65"/>
    </row>
    <row r="32" spans="1:11" x14ac:dyDescent="0.2">
      <c r="A32" s="66"/>
      <c r="B32" s="57"/>
      <c r="C32" s="67"/>
      <c r="D32" s="65"/>
      <c r="J32" s="68" t="s">
        <v>252</v>
      </c>
      <c r="K32" s="61" t="s">
        <v>281</v>
      </c>
    </row>
    <row r="33" spans="1:13" x14ac:dyDescent="0.2">
      <c r="A33" s="66"/>
      <c r="B33" s="57"/>
      <c r="C33" s="67"/>
      <c r="D33" s="65"/>
      <c r="J33" s="71">
        <v>1088.27</v>
      </c>
      <c r="K33" s="61" t="s">
        <v>282</v>
      </c>
    </row>
    <row r="34" spans="1:13" x14ac:dyDescent="0.2">
      <c r="A34" s="66"/>
      <c r="B34" s="57"/>
      <c r="C34" s="67"/>
      <c r="D34" s="65"/>
    </row>
    <row r="35" spans="1:13" x14ac:dyDescent="0.2">
      <c r="A35" s="66"/>
      <c r="B35" s="57"/>
      <c r="C35" s="67"/>
      <c r="D35" s="65"/>
    </row>
    <row r="36" spans="1:13" x14ac:dyDescent="0.2">
      <c r="A36" s="66"/>
      <c r="B36" s="57"/>
      <c r="C36" s="67"/>
      <c r="D36" s="65"/>
      <c r="J36" s="71">
        <v>1000</v>
      </c>
      <c r="K36" s="61" t="s">
        <v>282</v>
      </c>
    </row>
    <row r="37" spans="1:13" x14ac:dyDescent="0.2">
      <c r="A37" s="66"/>
      <c r="B37" s="57"/>
      <c r="C37" s="67"/>
      <c r="D37" s="65"/>
      <c r="J37" s="71">
        <v>12000</v>
      </c>
      <c r="K37" s="61" t="s">
        <v>282</v>
      </c>
    </row>
    <row r="38" spans="1:13" x14ac:dyDescent="0.2">
      <c r="A38" s="66"/>
      <c r="B38" s="57"/>
      <c r="C38" s="67"/>
      <c r="D38" s="65"/>
      <c r="L38" s="69"/>
      <c r="M38" s="69"/>
    </row>
    <row r="39" spans="1:13" x14ac:dyDescent="0.2">
      <c r="A39" s="66"/>
      <c r="B39" s="57"/>
      <c r="C39" s="67"/>
      <c r="D39" s="65"/>
      <c r="J39" s="71">
        <v>10255</v>
      </c>
      <c r="K39" s="61" t="s">
        <v>283</v>
      </c>
      <c r="L39" s="69"/>
      <c r="M39" s="69"/>
    </row>
    <row r="40" spans="1:13" x14ac:dyDescent="0.2">
      <c r="A40" s="66"/>
      <c r="B40" s="57"/>
      <c r="C40" s="67"/>
      <c r="D40" s="65"/>
    </row>
    <row r="41" spans="1:13" x14ac:dyDescent="0.2">
      <c r="A41" s="66"/>
      <c r="B41" s="57"/>
      <c r="C41" s="67"/>
      <c r="D41" s="65"/>
      <c r="J41" s="71">
        <v>4673</v>
      </c>
      <c r="K41" s="61" t="s">
        <v>282</v>
      </c>
    </row>
    <row r="42" spans="1:13" x14ac:dyDescent="0.2">
      <c r="A42" s="66"/>
      <c r="B42" s="57"/>
      <c r="C42" s="67"/>
      <c r="D42" s="65"/>
      <c r="J42" s="71">
        <v>3555.91</v>
      </c>
      <c r="K42" s="61" t="s">
        <v>284</v>
      </c>
    </row>
    <row r="43" spans="1:13" x14ac:dyDescent="0.2">
      <c r="A43" s="66"/>
      <c r="B43" s="57"/>
      <c r="C43" s="67"/>
      <c r="D43" s="65"/>
    </row>
    <row r="44" spans="1:13" x14ac:dyDescent="0.2">
      <c r="A44" s="66"/>
      <c r="B44" s="57"/>
      <c r="C44" s="67"/>
      <c r="D44" s="65"/>
    </row>
    <row r="45" spans="1:13" x14ac:dyDescent="0.2">
      <c r="A45" s="66"/>
      <c r="B45" s="57"/>
      <c r="C45" s="67"/>
      <c r="D45" s="65"/>
      <c r="J45" s="71">
        <v>4211.54</v>
      </c>
      <c r="K45" s="61" t="s">
        <v>282</v>
      </c>
    </row>
    <row r="46" spans="1:13" ht="12" x14ac:dyDescent="0.25">
      <c r="A46" s="66"/>
      <c r="B46" s="57"/>
      <c r="C46" s="67"/>
      <c r="D46" s="65"/>
      <c r="J46" s="72">
        <f>SUM(J33:J45)</f>
        <v>36783.72</v>
      </c>
      <c r="K46" s="73" t="s">
        <v>285</v>
      </c>
    </row>
    <row r="47" spans="1:13" ht="12" x14ac:dyDescent="0.25">
      <c r="A47" s="66" t="s">
        <v>286</v>
      </c>
      <c r="B47" s="57" t="s">
        <v>203</v>
      </c>
      <c r="C47" s="67">
        <f>108972.7+4673+1000+12000+1088.27+4211.54-13</f>
        <v>131932.51</v>
      </c>
      <c r="D47" s="70" t="s">
        <v>287</v>
      </c>
      <c r="J47" s="61"/>
      <c r="L47" s="73"/>
      <c r="M47" s="73"/>
    </row>
    <row r="48" spans="1:13" x14ac:dyDescent="0.2">
      <c r="A48" s="66" t="s">
        <v>286</v>
      </c>
      <c r="B48" s="57" t="s">
        <v>209</v>
      </c>
      <c r="C48" s="67">
        <f>10000-3230.84</f>
        <v>6769.16</v>
      </c>
      <c r="D48" s="70" t="s">
        <v>288</v>
      </c>
    </row>
    <row r="49" spans="1:6" x14ac:dyDescent="0.2">
      <c r="A49" s="66" t="s">
        <v>286</v>
      </c>
      <c r="B49" s="57" t="s">
        <v>219</v>
      </c>
      <c r="C49" s="67">
        <f>450+50+100+50</f>
        <v>650</v>
      </c>
      <c r="D49" s="70" t="s">
        <v>289</v>
      </c>
    </row>
    <row r="50" spans="1:6" x14ac:dyDescent="0.2">
      <c r="A50" s="74" t="s">
        <v>290</v>
      </c>
      <c r="B50" s="61" t="s">
        <v>203</v>
      </c>
      <c r="C50" s="67">
        <f>108972.7+4673+1000+12000+1088.27+4211.54-13-3</f>
        <v>131929.51</v>
      </c>
      <c r="D50" s="70" t="s">
        <v>291</v>
      </c>
      <c r="F50" s="64"/>
    </row>
    <row r="51" spans="1:6" x14ac:dyDescent="0.2">
      <c r="A51" s="74" t="s">
        <v>290</v>
      </c>
      <c r="B51" s="61" t="s">
        <v>209</v>
      </c>
      <c r="C51" s="67">
        <f>10000-3230.84-100</f>
        <v>6669.16</v>
      </c>
      <c r="D51" s="70" t="s">
        <v>292</v>
      </c>
    </row>
    <row r="52" spans="1:6" x14ac:dyDescent="0.2">
      <c r="A52" s="74" t="s">
        <v>290</v>
      </c>
      <c r="B52" s="61" t="s">
        <v>211</v>
      </c>
      <c r="C52" s="67">
        <f>4669-1727.96-1926.5</f>
        <v>1014.54</v>
      </c>
      <c r="D52" s="70" t="s">
        <v>293</v>
      </c>
    </row>
    <row r="53" spans="1:6" x14ac:dyDescent="0.2">
      <c r="A53" s="74" t="s">
        <v>290</v>
      </c>
      <c r="B53" s="61" t="s">
        <v>219</v>
      </c>
      <c r="C53" s="67">
        <f>450+50+100+50-100</f>
        <v>550</v>
      </c>
      <c r="D53" s="70" t="s">
        <v>294</v>
      </c>
    </row>
    <row r="54" spans="1:6" x14ac:dyDescent="0.2">
      <c r="A54" s="61" t="s">
        <v>295</v>
      </c>
      <c r="B54" s="61" t="s">
        <v>200</v>
      </c>
      <c r="C54" s="67">
        <f>5673-4673-350</f>
        <v>650</v>
      </c>
      <c r="D54" s="70" t="s">
        <v>296</v>
      </c>
      <c r="E54" s="68"/>
      <c r="F54" s="68"/>
    </row>
    <row r="55" spans="1:6" x14ac:dyDescent="0.2">
      <c r="A55" s="61" t="s">
        <v>295</v>
      </c>
      <c r="B55" s="61" t="s">
        <v>205</v>
      </c>
      <c r="C55" s="67">
        <f>37500-108</f>
        <v>37392</v>
      </c>
      <c r="D55" s="70" t="s">
        <v>297</v>
      </c>
    </row>
    <row r="56" spans="1:6" x14ac:dyDescent="0.2">
      <c r="A56" s="61" t="s">
        <v>295</v>
      </c>
      <c r="B56" s="57" t="s">
        <v>209</v>
      </c>
      <c r="C56" s="67">
        <f>10000-3230.84-100+156</f>
        <v>6825.16</v>
      </c>
      <c r="D56" s="70" t="s">
        <v>298</v>
      </c>
    </row>
    <row r="57" spans="1:6" x14ac:dyDescent="0.2">
      <c r="A57" s="61" t="s">
        <v>295</v>
      </c>
      <c r="B57" s="57" t="s">
        <v>211</v>
      </c>
      <c r="C57" s="67">
        <f>4669-1727.96-1926.5-156-858.54</f>
        <v>0</v>
      </c>
      <c r="D57" s="70" t="s">
        <v>299</v>
      </c>
    </row>
    <row r="58" spans="1:6" x14ac:dyDescent="0.2">
      <c r="A58" s="61" t="s">
        <v>295</v>
      </c>
      <c r="B58" s="57" t="s">
        <v>223</v>
      </c>
      <c r="C58" s="67">
        <v>3555.91</v>
      </c>
      <c r="D58" s="70" t="s">
        <v>300</v>
      </c>
    </row>
    <row r="59" spans="1:6" x14ac:dyDescent="0.2">
      <c r="A59" s="61" t="s">
        <v>258</v>
      </c>
      <c r="B59" s="61" t="s">
        <v>203</v>
      </c>
      <c r="C59" s="67">
        <f>108972.7+4673+1000+12000+1088.27+4211.54-13-3+10255</f>
        <v>142184.51</v>
      </c>
      <c r="D59" s="70" t="s">
        <v>301</v>
      </c>
    </row>
    <row r="60" spans="1:6" x14ac:dyDescent="0.2">
      <c r="A60" s="61" t="s">
        <v>258</v>
      </c>
      <c r="B60" s="61" t="s">
        <v>257</v>
      </c>
      <c r="C60" s="67">
        <f>12000-1745-10255</f>
        <v>0</v>
      </c>
      <c r="D60" s="70" t="s">
        <v>302</v>
      </c>
    </row>
    <row r="61" spans="1:6" x14ac:dyDescent="0.2">
      <c r="A61" s="61" t="s">
        <v>258</v>
      </c>
      <c r="B61" s="57" t="s">
        <v>219</v>
      </c>
      <c r="C61" s="67">
        <f>450+50+100+50-100+100</f>
        <v>650</v>
      </c>
      <c r="D61" s="70" t="s">
        <v>303</v>
      </c>
    </row>
    <row r="62" spans="1:6" x14ac:dyDescent="0.2">
      <c r="A62" s="61" t="s">
        <v>260</v>
      </c>
      <c r="B62" s="57" t="s">
        <v>203</v>
      </c>
      <c r="C62" s="67">
        <f>108972.7+4673+1000+12000+1088.27+4211.54-13-3+10255-300</f>
        <v>141884.51</v>
      </c>
      <c r="D62" s="70" t="s">
        <v>304</v>
      </c>
    </row>
    <row r="63" spans="1:6" x14ac:dyDescent="0.2">
      <c r="A63" s="61" t="s">
        <v>260</v>
      </c>
      <c r="B63" s="57" t="s">
        <v>213</v>
      </c>
      <c r="C63" s="67">
        <f>3200+3700-50</f>
        <v>6850</v>
      </c>
      <c r="D63" s="70" t="s">
        <v>305</v>
      </c>
    </row>
    <row r="64" spans="1:6" x14ac:dyDescent="0.2">
      <c r="A64" s="61" t="s">
        <v>260</v>
      </c>
      <c r="B64" s="61" t="s">
        <v>306</v>
      </c>
      <c r="C64" s="67">
        <f>108972.7+4673+1000+12000+1088.27+4211.54-13-3+10255-300+12000</f>
        <v>153884.51</v>
      </c>
      <c r="D64" s="70" t="s">
        <v>307</v>
      </c>
    </row>
    <row r="65" spans="1:4" x14ac:dyDescent="0.2">
      <c r="A65" s="61" t="s">
        <v>260</v>
      </c>
      <c r="B65" s="61" t="s">
        <v>308</v>
      </c>
      <c r="C65" s="67">
        <f>500+1000+1000</f>
        <v>2500</v>
      </c>
      <c r="D65" s="70" t="s">
        <v>309</v>
      </c>
    </row>
    <row r="66" spans="1:4" x14ac:dyDescent="0.2">
      <c r="A66" s="61" t="s">
        <v>260</v>
      </c>
      <c r="B66" s="61" t="s">
        <v>215</v>
      </c>
      <c r="C66" s="67">
        <v>3500</v>
      </c>
      <c r="D66" s="70" t="s">
        <v>310</v>
      </c>
    </row>
    <row r="67" spans="1:4" x14ac:dyDescent="0.2">
      <c r="A67" s="61" t="s">
        <v>262</v>
      </c>
      <c r="B67" s="57" t="s">
        <v>207</v>
      </c>
      <c r="C67" s="67">
        <f>37500-966</f>
        <v>36534</v>
      </c>
      <c r="D67" s="70" t="s">
        <v>311</v>
      </c>
    </row>
    <row r="68" spans="1:4" x14ac:dyDescent="0.2">
      <c r="A68" s="61" t="s">
        <v>262</v>
      </c>
      <c r="B68" s="57" t="s">
        <v>211</v>
      </c>
      <c r="C68" s="67">
        <f>3090-1422.9</f>
        <v>1667.1</v>
      </c>
      <c r="D68" s="70" t="s">
        <v>312</v>
      </c>
    </row>
    <row r="69" spans="1:4" x14ac:dyDescent="0.2">
      <c r="A69" s="61" t="s">
        <v>264</v>
      </c>
      <c r="B69" s="61" t="s">
        <v>211</v>
      </c>
      <c r="C69" s="55">
        <f>3090-1422.9-320</f>
        <v>1347.1</v>
      </c>
      <c r="D69" s="56" t="s">
        <v>248</v>
      </c>
    </row>
    <row r="70" spans="1:4" x14ac:dyDescent="0.2">
      <c r="A70" s="61" t="s">
        <v>264</v>
      </c>
      <c r="B70" s="61" t="s">
        <v>213</v>
      </c>
      <c r="C70" s="55">
        <f>3200+3700-50-4035</f>
        <v>2815</v>
      </c>
      <c r="D70" s="56" t="s">
        <v>249</v>
      </c>
    </row>
    <row r="71" spans="1:4" x14ac:dyDescent="0.2">
      <c r="A71" s="61" t="s">
        <v>264</v>
      </c>
      <c r="B71" s="22" t="s">
        <v>221</v>
      </c>
      <c r="C71" s="55">
        <f>62030.3+0.7-1216.74</f>
        <v>60814.26</v>
      </c>
      <c r="D71" s="56" t="s">
        <v>250</v>
      </c>
    </row>
    <row r="72" spans="1:4" x14ac:dyDescent="0.2">
      <c r="C72" s="67"/>
      <c r="D72" s="70"/>
    </row>
    <row r="73" spans="1:4" x14ac:dyDescent="0.2">
      <c r="C73" s="67"/>
      <c r="D73" s="70"/>
    </row>
    <row r="74" spans="1:4" x14ac:dyDescent="0.2">
      <c r="C74" s="67"/>
      <c r="D74" s="70"/>
    </row>
    <row r="75" spans="1:4" x14ac:dyDescent="0.2">
      <c r="C75" s="67"/>
      <c r="D75" s="70"/>
    </row>
    <row r="76" spans="1:4" x14ac:dyDescent="0.2">
      <c r="C76" s="67"/>
      <c r="D76" s="70"/>
    </row>
    <row r="77" spans="1:4" x14ac:dyDescent="0.2">
      <c r="C77" s="67"/>
      <c r="D77" s="70"/>
    </row>
    <row r="78" spans="1:4" x14ac:dyDescent="0.2">
      <c r="C78" s="67"/>
      <c r="D78" s="70"/>
    </row>
    <row r="79" spans="1:4" x14ac:dyDescent="0.2">
      <c r="C79" s="67"/>
      <c r="D79" s="70"/>
    </row>
    <row r="80" spans="1:4" x14ac:dyDescent="0.2">
      <c r="C80" s="67"/>
      <c r="D80" s="70"/>
    </row>
    <row r="81" spans="3:4" x14ac:dyDescent="0.2">
      <c r="C81" s="67"/>
      <c r="D81" s="70"/>
    </row>
    <row r="82" spans="3:4" x14ac:dyDescent="0.2">
      <c r="C82" s="67"/>
      <c r="D82" s="70"/>
    </row>
    <row r="83" spans="3:4" x14ac:dyDescent="0.2">
      <c r="C83" s="67"/>
      <c r="D83" s="70"/>
    </row>
    <row r="84" spans="3:4" x14ac:dyDescent="0.2">
      <c r="C84" s="67"/>
      <c r="D84" s="70"/>
    </row>
    <row r="85" spans="3:4" x14ac:dyDescent="0.2">
      <c r="C85" s="67"/>
      <c r="D85" s="70"/>
    </row>
    <row r="86" spans="3:4" x14ac:dyDescent="0.2">
      <c r="C86" s="67"/>
      <c r="D86" s="70"/>
    </row>
    <row r="87" spans="3:4" x14ac:dyDescent="0.2">
      <c r="C87" s="67"/>
      <c r="D87" s="70"/>
    </row>
    <row r="88" spans="3:4" x14ac:dyDescent="0.2">
      <c r="C88" s="67"/>
      <c r="D88" s="70"/>
    </row>
    <row r="89" spans="3:4" x14ac:dyDescent="0.2">
      <c r="C89" s="67"/>
      <c r="D89" s="70"/>
    </row>
    <row r="90" spans="3:4" x14ac:dyDescent="0.2">
      <c r="C90" s="67"/>
      <c r="D90" s="70"/>
    </row>
    <row r="91" spans="3:4" x14ac:dyDescent="0.2">
      <c r="C91" s="67"/>
      <c r="D91" s="70"/>
    </row>
    <row r="92" spans="3:4" x14ac:dyDescent="0.2">
      <c r="C92" s="67"/>
      <c r="D92" s="70"/>
    </row>
    <row r="93" spans="3:4" x14ac:dyDescent="0.2">
      <c r="C93" s="67"/>
      <c r="D93" s="70"/>
    </row>
    <row r="94" spans="3:4" x14ac:dyDescent="0.2">
      <c r="C94" s="67"/>
      <c r="D94" s="70"/>
    </row>
    <row r="95" spans="3:4" x14ac:dyDescent="0.2">
      <c r="C95" s="67"/>
      <c r="D95" s="70"/>
    </row>
    <row r="96" spans="3:4" x14ac:dyDescent="0.2">
      <c r="C96" s="67"/>
      <c r="D96" s="70"/>
    </row>
    <row r="97" spans="3:4" x14ac:dyDescent="0.2">
      <c r="C97" s="67"/>
      <c r="D97" s="70"/>
    </row>
    <row r="98" spans="3:4" x14ac:dyDescent="0.2">
      <c r="C98" s="67"/>
      <c r="D98" s="70"/>
    </row>
    <row r="99" spans="3:4" x14ac:dyDescent="0.2">
      <c r="C99" s="67"/>
      <c r="D99" s="70"/>
    </row>
    <row r="100" spans="3:4" x14ac:dyDescent="0.2">
      <c r="C100" s="67"/>
      <c r="D100" s="70"/>
    </row>
    <row r="101" spans="3:4" x14ac:dyDescent="0.2">
      <c r="C101" s="67"/>
      <c r="D101" s="70"/>
    </row>
    <row r="102" spans="3:4" x14ac:dyDescent="0.2">
      <c r="C102" s="67"/>
      <c r="D102" s="70"/>
    </row>
    <row r="103" spans="3:4" x14ac:dyDescent="0.2">
      <c r="C103" s="67"/>
      <c r="D103" s="70"/>
    </row>
    <row r="104" spans="3:4" x14ac:dyDescent="0.2">
      <c r="C104" s="67"/>
      <c r="D104" s="70"/>
    </row>
    <row r="105" spans="3:4" x14ac:dyDescent="0.2">
      <c r="C105" s="67"/>
      <c r="D105" s="70"/>
    </row>
    <row r="106" spans="3:4" x14ac:dyDescent="0.2">
      <c r="C106" s="67"/>
      <c r="D106" s="70"/>
    </row>
    <row r="107" spans="3:4" x14ac:dyDescent="0.2">
      <c r="C107" s="67"/>
      <c r="D107" s="70"/>
    </row>
    <row r="108" spans="3:4" x14ac:dyDescent="0.2">
      <c r="C108" s="67"/>
      <c r="D108" s="70"/>
    </row>
    <row r="109" spans="3:4" x14ac:dyDescent="0.2">
      <c r="C109" s="67"/>
      <c r="D109" s="70"/>
    </row>
    <row r="110" spans="3:4" x14ac:dyDescent="0.2">
      <c r="C110" s="67"/>
      <c r="D110" s="70"/>
    </row>
  </sheetData>
  <phoneticPr fontId="17"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General Ledger Detail</vt:lpstr>
      <vt:lpstr>Audit Trail Allocated Reserves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ChiseldonPC</dc:creator>
  <cp:lastModifiedBy>Nina Hempstock - RFO &amp; Admin Officer - Chiseldon PC</cp:lastModifiedBy>
  <dcterms:created xsi:type="dcterms:W3CDTF">2024-10-03T11:37:20Z</dcterms:created>
  <dcterms:modified xsi:type="dcterms:W3CDTF">2024-10-16T09:41:31Z</dcterms:modified>
</cp:coreProperties>
</file>