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mc:AlternateContent xmlns:mc="http://schemas.openxmlformats.org/markup-compatibility/2006">
    <mc:Choice Requires="x15">
      <x15ac:absPath xmlns:x15ac="http://schemas.microsoft.com/office/spreadsheetml/2010/11/ac" url="https://chiseldonpc-my.sharepoint.com/personal/nina_hempstock_chiseldon-pc_gov_uk/Documents/Desktop/Finance/Detailed Transcation Report for FC Meeting/"/>
    </mc:Choice>
  </mc:AlternateContent>
  <xr:revisionPtr revIDLastSave="187" documentId="8_{14F4835D-1304-4EC1-A640-C5AC76CAA35B}" xr6:coauthVersionLast="47" xr6:coauthVersionMax="47" xr10:uidLastSave="{93F40482-6B24-44F6-92D0-254975BF6FBC}"/>
  <bookViews>
    <workbookView xWindow="-108" yWindow="-108" windowWidth="23256" windowHeight="12456" xr2:uid="{00000000-000D-0000-FFFF-FFFF00000000}"/>
  </bookViews>
  <sheets>
    <sheet name="General Ledger Detail" sheetId="1" r:id="rId1"/>
    <sheet name="Audit Trail" sheetId="2" r:id="rId2"/>
    <sheet name="NHP CPC" sheetId="3" r:id="rId3"/>
    <sheet name="NHP Groundwork Grant" sheetId="4" r:id="rId4"/>
    <sheet name="Rec Ground Improvement" sheetId="5" r:id="rId5"/>
  </sheets>
  <definedNames>
    <definedName name="_xlnm._FilterDatabase" localSheetId="0" hidden="1">'General Ledger Detail'!$A$5:$M$91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2" l="1"/>
  <c r="C47" i="2"/>
  <c r="C49" i="2"/>
  <c r="C48" i="2"/>
  <c r="J113" i="1"/>
  <c r="J103" i="1" l="1"/>
  <c r="J107" i="1"/>
  <c r="J106" i="1"/>
  <c r="E19" i="5"/>
  <c r="D19" i="5"/>
  <c r="F19" i="5" s="1"/>
  <c r="H17" i="5"/>
  <c r="H19" i="5" s="1"/>
  <c r="G17" i="5"/>
  <c r="G19" i="5" s="1"/>
  <c r="E17" i="5"/>
  <c r="D17" i="5"/>
  <c r="F8" i="5"/>
  <c r="F9" i="5" s="1"/>
  <c r="F10" i="5" s="1"/>
  <c r="F11" i="5" s="1"/>
  <c r="F12" i="5" s="1"/>
  <c r="F13" i="5" s="1"/>
  <c r="F14" i="5" s="1"/>
  <c r="F15" i="5" s="1"/>
  <c r="F16" i="5" s="1"/>
  <c r="F17" i="5" s="1"/>
  <c r="I13" i="4"/>
  <c r="H13" i="4"/>
  <c r="F13" i="4"/>
  <c r="E13" i="4"/>
  <c r="G13" i="4" s="1"/>
  <c r="I11" i="4"/>
  <c r="H11" i="4"/>
  <c r="F11" i="4"/>
  <c r="E11" i="4"/>
  <c r="G8" i="4"/>
  <c r="G9" i="4" s="1"/>
  <c r="G10" i="4" s="1"/>
  <c r="G11" i="4" s="1"/>
  <c r="E19" i="3"/>
  <c r="D19" i="3"/>
  <c r="F19" i="3" s="1"/>
  <c r="H17" i="3"/>
  <c r="H19" i="3" s="1"/>
  <c r="G17" i="3"/>
  <c r="G19" i="3" s="1"/>
  <c r="E17" i="3"/>
  <c r="D17" i="3"/>
  <c r="F8" i="3"/>
  <c r="F9" i="3" s="1"/>
  <c r="F10" i="3" s="1"/>
  <c r="F11" i="3" s="1"/>
  <c r="F12" i="3" s="1"/>
  <c r="F13" i="3" s="1"/>
  <c r="F14" i="3" s="1"/>
  <c r="F15" i="3" s="1"/>
  <c r="F16" i="3" s="1"/>
  <c r="F17" i="3" s="1"/>
  <c r="C46" i="2"/>
  <c r="C45" i="2"/>
  <c r="C44" i="2"/>
  <c r="J43" i="2"/>
  <c r="C27" i="2"/>
  <c r="C26" i="2"/>
  <c r="C25" i="2"/>
  <c r="C24" i="2"/>
  <c r="C21" i="2"/>
  <c r="C20" i="2"/>
  <c r="C19" i="2"/>
  <c r="C12" i="2"/>
  <c r="J112" i="1" l="1"/>
  <c r="J110" i="1"/>
  <c r="J109" i="1"/>
  <c r="J108" i="1"/>
  <c r="J116" i="1"/>
  <c r="J102" i="1"/>
  <c r="J98" i="1"/>
  <c r="J118" i="1" l="1"/>
  <c r="J119" i="1" s="1"/>
  <c r="G91" i="1" l="1"/>
  <c r="F91" i="1"/>
  <c r="E91" i="1"/>
</calcChain>
</file>

<file path=xl/sharedStrings.xml><?xml version="1.0" encoding="utf-8"?>
<sst xmlns="http://schemas.openxmlformats.org/spreadsheetml/2006/main" count="714" uniqueCount="338">
  <si>
    <t>General Ledger Detail</t>
  </si>
  <si>
    <t>Chiseldon Parish Council</t>
  </si>
  <si>
    <t>For the period 1 March 2024 to 31 March 2024</t>
  </si>
  <si>
    <t>Account Code</t>
  </si>
  <si>
    <t>Account</t>
  </si>
  <si>
    <t>Date</t>
  </si>
  <si>
    <t>Description</t>
  </si>
  <si>
    <t>Reference</t>
  </si>
  <si>
    <t>Gross</t>
  </si>
  <si>
    <t>VAT</t>
  </si>
  <si>
    <t>Net</t>
  </si>
  <si>
    <t>VAT Rate</t>
  </si>
  <si>
    <t>VAT Rate Name</t>
  </si>
  <si>
    <t>Capital Expenditure</t>
  </si>
  <si>
    <t>329</t>
  </si>
  <si>
    <t>Recreation: Waste Collection</t>
  </si>
  <si>
    <t>Rec hall blue wheelie bin hire per day Jan</t>
  </si>
  <si>
    <t>20% (VAT on Expenses)</t>
  </si>
  <si>
    <t>372</t>
  </si>
  <si>
    <t>EGPA Tree Trimming</t>
  </si>
  <si>
    <t>No VAT</t>
  </si>
  <si>
    <t>350</t>
  </si>
  <si>
    <t>Environment: WARP</t>
  </si>
  <si>
    <t>505</t>
  </si>
  <si>
    <t>Finance: Stationery</t>
  </si>
  <si>
    <t>361</t>
  </si>
  <si>
    <t>Environment:Litter Picking</t>
  </si>
  <si>
    <t>362</t>
  </si>
  <si>
    <t>Environment: Fly tipping</t>
  </si>
  <si>
    <t>352</t>
  </si>
  <si>
    <t>Environment: Dog and Litter bins</t>
  </si>
  <si>
    <t>228</t>
  </si>
  <si>
    <t>Expenditure of Parish Council grant fund</t>
  </si>
  <si>
    <t>367</t>
  </si>
  <si>
    <t>EGPA - STORM costs</t>
  </si>
  <si>
    <t>333</t>
  </si>
  <si>
    <t>Recreation: Gas and Electricity - Rec Hall &amp; Pavillion</t>
  </si>
  <si>
    <t>EDF Pavilion elec monthly DD</t>
  </si>
  <si>
    <t>5% (VAT on Expenses)</t>
  </si>
  <si>
    <t>353</t>
  </si>
  <si>
    <t>Environment: Gas and Electricity - Chapel</t>
  </si>
  <si>
    <t>EDF Chapel elec monthly DD</t>
  </si>
  <si>
    <t>EDF Rec hall elec monthly DD</t>
  </si>
  <si>
    <t>504</t>
  </si>
  <si>
    <t>Finance: Telephone and Broadband</t>
  </si>
  <si>
    <t>512</t>
  </si>
  <si>
    <t>Finance: IT - PC, virus, email, domain name &amp; Xero</t>
  </si>
  <si>
    <t>202</t>
  </si>
  <si>
    <t>Environment:Cemetery income</t>
  </si>
  <si>
    <t>Exempt Income</t>
  </si>
  <si>
    <t>20% (VAT on Income)</t>
  </si>
  <si>
    <t>204</t>
  </si>
  <si>
    <t>EGPA - Allotment deposits</t>
  </si>
  <si>
    <t>Allotment deposit refund plot 13B</t>
  </si>
  <si>
    <t>365</t>
  </si>
  <si>
    <t>EGPA Allotments - costs</t>
  </si>
  <si>
    <t>366</t>
  </si>
  <si>
    <t>EGPA: Misc Expenditure</t>
  </si>
  <si>
    <t>210</t>
  </si>
  <si>
    <t>Recreation:Hall Hire income</t>
  </si>
  <si>
    <t>324</t>
  </si>
  <si>
    <t>Christmas Tree Elec Supply</t>
  </si>
  <si>
    <t>Christmas tree elec standing charge</t>
  </si>
  <si>
    <t>373</t>
  </si>
  <si>
    <t>Environment: Handyman Equipment Hire</t>
  </si>
  <si>
    <t>351</t>
  </si>
  <si>
    <t>Environment: Hedge Trimming and Grass cutting</t>
  </si>
  <si>
    <t>337</t>
  </si>
  <si>
    <t>Recreation - CVPA Repair costs</t>
  </si>
  <si>
    <t>345</t>
  </si>
  <si>
    <t>Planning: Neighbourhood Plan CPC Funds</t>
  </si>
  <si>
    <t>354</t>
  </si>
  <si>
    <t>Environment: Building Maintenance</t>
  </si>
  <si>
    <t>360</t>
  </si>
  <si>
    <t>Environment: General Maintenance</t>
  </si>
  <si>
    <t>357</t>
  </si>
  <si>
    <t>Environment: Cemetery Maintenance</t>
  </si>
  <si>
    <t>364</t>
  </si>
  <si>
    <t>EGPA - Village Planter costs</t>
  </si>
  <si>
    <t>WARP Grant for track repairs</t>
  </si>
  <si>
    <t>Grant</t>
  </si>
  <si>
    <t>335</t>
  </si>
  <si>
    <t>Recreation: Youth services</t>
  </si>
  <si>
    <t>511</t>
  </si>
  <si>
    <t>Finance: Professional Fees</t>
  </si>
  <si>
    <t>450</t>
  </si>
  <si>
    <t>Rec Ground Improvement</t>
  </si>
  <si>
    <t>Direct Debit (LLOYDS BANK PLC) - Land Registry fee searches for Rec Field area title plan</t>
  </si>
  <si>
    <t>510</t>
  </si>
  <si>
    <t>Finance: Charitable Donations to other organisations</t>
  </si>
  <si>
    <t>203</t>
  </si>
  <si>
    <t>Environment:Misc Income</t>
  </si>
  <si>
    <t>Chiseldon Local History Group - Annual fee for use of museum. April 2016-March 2024.</t>
  </si>
  <si>
    <t>509</t>
  </si>
  <si>
    <t>Finance: Staff only expenses</t>
  </si>
  <si>
    <t>334</t>
  </si>
  <si>
    <t>Recreation: Water</t>
  </si>
  <si>
    <t>Rec Ground water</t>
  </si>
  <si>
    <t>363</t>
  </si>
  <si>
    <t>Environment - Water Supply</t>
  </si>
  <si>
    <t>Allotment water</t>
  </si>
  <si>
    <t>Chapel water</t>
  </si>
  <si>
    <t>Allotment deposit refund plot 10B</t>
  </si>
  <si>
    <t>858</t>
  </si>
  <si>
    <t>Pensions Payable</t>
  </si>
  <si>
    <t>341</t>
  </si>
  <si>
    <t>Planning: Neighbourhood Plan Grant Expenditure</t>
  </si>
  <si>
    <t>211</t>
  </si>
  <si>
    <t>Recreation: Football Pitch hire income</t>
  </si>
  <si>
    <t>Chiseldon football Club - Senior football pitch hire per game</t>
  </si>
  <si>
    <t>825</t>
  </si>
  <si>
    <t>PAYE &amp; NI Payable (HMRC)</t>
  </si>
  <si>
    <t>814</t>
  </si>
  <si>
    <t>Wages Payable - Payroll</t>
  </si>
  <si>
    <t>Phone and Broadband</t>
  </si>
  <si>
    <t>Cheque clearing charges Jan-Mar</t>
  </si>
  <si>
    <t>508</t>
  </si>
  <si>
    <t>Finance: Website, Marketing, flyers &amp; leaflets, advertisements</t>
  </si>
  <si>
    <t>Monthly website fees</t>
  </si>
  <si>
    <t>Xero monthly fees</t>
  </si>
  <si>
    <t>502</t>
  </si>
  <si>
    <t>Finance: Misc expenses (costs)</t>
  </si>
  <si>
    <t>Wages journal for March 2024 - Wages journal (Total Pension Payments Ers &amp; Ees)</t>
  </si>
  <si>
    <t>482</t>
  </si>
  <si>
    <t>Pensions Costs</t>
  </si>
  <si>
    <t>Wages journal for March 2024 - Wages journal (Employers Pension payments)</t>
  </si>
  <si>
    <t>507</t>
  </si>
  <si>
    <t>Finance: Staff salary only</t>
  </si>
  <si>
    <t>Wages journal for March 2024 - Wages journal (Gross Salary)</t>
  </si>
  <si>
    <t>Wages journal for March 2024 - Wages journal (Employer NI)</t>
  </si>
  <si>
    <t>Wages journal for March 2024 - Wages journal (Total to HMRC)</t>
  </si>
  <si>
    <t>Wages journal for March 2024 - Wages journal (Net Salary)</t>
  </si>
  <si>
    <t>270</t>
  </si>
  <si>
    <t>Interest Income</t>
  </si>
  <si>
    <t>Bank Interest - Quarterly interest</t>
  </si>
  <si>
    <t>Service Charge - Unity service charges for 3 Quarters</t>
  </si>
  <si>
    <t>Service Charge - Transaction charges</t>
  </si>
  <si>
    <t>Total</t>
  </si>
  <si>
    <t>Morgan Tree Surger - Ash tree removal at the Millennium Copse</t>
  </si>
  <si>
    <t>Morgan Tree Surger - Willow pollard at the washpool</t>
  </si>
  <si>
    <t>RFO Feb expenses part 2. Special delivery postage to return 2 solar light remotes to Procure Direct Ltd</t>
  </si>
  <si>
    <t>Allbuild - Litter picking within parish</t>
  </si>
  <si>
    <t>Allbuild - To collect various fly tips as instructed 20th various car parts, 
27th various fly tip in 3 locations per email</t>
  </si>
  <si>
    <t>Allbuild - Waste litter bins</t>
  </si>
  <si>
    <t>Allbuild - Dog waste bins</t>
  </si>
  <si>
    <t>Allbuild - Collection of waste from bins at Rec Grounds</t>
  </si>
  <si>
    <t>Chiseldon PCC - Memory café church hall hire, April - June 2024, 3 x 2 hour sessions</t>
  </si>
  <si>
    <t>StormFacilitesMana - PPM service for Feb</t>
  </si>
  <si>
    <t>THWC Group Ltd - Repair kissing gate path</t>
  </si>
  <si>
    <t>THWC Group Ltd - ACO install</t>
  </si>
  <si>
    <t>Burial costs for cremated remains in plot C38 in SHCMG</t>
  </si>
  <si>
    <t>Addition to Memorial stone plot C38 in SHCMG</t>
  </si>
  <si>
    <t>PestforceBathSwind - Rabbit cull at allotments</t>
  </si>
  <si>
    <t>Rec Hall hire 1 hour at 10:30 Weds 13th March, dance practise</t>
  </si>
  <si>
    <t>Septiclean Ltd - Chapel septic tank emptying</t>
  </si>
  <si>
    <t>Headstart Skillz - To provide first aid sessions for all children Y3 to 6 at Chiseldon Primary School</t>
  </si>
  <si>
    <t>Headstart Skillz - 2 x 4 hour Easter holiday youth sessions</t>
  </si>
  <si>
    <t>Burderop Estate - Annual washpool lease fee. Jan 2021 to Dec 2024.</t>
  </si>
  <si>
    <t>Andrea Pellegram - Technical and professional support for the preparation of the NHP. Collate responses to Reg. 14. Analyse responses and provide advice to parish council. Consideration of parish council views. Preparation of Basic Conditions Statement and Consultation Statement.</t>
  </si>
  <si>
    <t>StormFacilitesMana - PPM service for March</t>
  </si>
  <si>
    <t>HMRC Cumbernauld - March PAYE tax</t>
  </si>
  <si>
    <t>ADT Fire &amp;Security - Maintenance of the Closed Circuit Television System Charge for the Period 01-03-2024 to 28-02-2026</t>
  </si>
  <si>
    <t>Thinklogik Ltd - Pavilion defib: Replacement digital lock</t>
  </si>
  <si>
    <t>Thinklogik Ltd - Pavilion defib: Replacement battery pack</t>
  </si>
  <si>
    <t>Thinklogik Ltd - Pavilion defib: Delivery</t>
  </si>
  <si>
    <t>Clerk March Expenses. Tape measure</t>
  </si>
  <si>
    <t>Clerk March Expenses. Small white board for cemetery checks</t>
  </si>
  <si>
    <t>Clerk March Expenses. Biscuits and milk for ICCM meeting</t>
  </si>
  <si>
    <t>Clerk March Expenses. Mileage Avebury to Chiseldon for ICCM course. 22 miles at 0.45p per mile</t>
  </si>
  <si>
    <t>Handyman Equipment Hire: Chainsaw/hedge cutter hire</t>
  </si>
  <si>
    <t>Handyman Hours: Strimmed verges on cuckoo lane. Cut hedges on Home Close</t>
  </si>
  <si>
    <t>Handyman Hours: Replaced basket ball net, removed graffiti, carried out checks and replaced loose nut on fence</t>
  </si>
  <si>
    <t>Handyman Hours: Delivered leaflets around parish, collected &amp; delivered paper surveys</t>
  </si>
  <si>
    <t>Handyman Hours: Removed and repaired the gate roller at Butts Rd Cemetery. Repaired Chapel Museum door</t>
  </si>
  <si>
    <t>Handyman Hours: Defib checks and attempted fix for pavilion defib out of action. Collected xmas tree &amp; planted on New Rd.. Risk assessments for the gym, pavilion, allotments, street furniture &amp; the cemeteries. Measured green fence panels, cleared Strouds car park.</t>
  </si>
  <si>
    <t xml:space="preserve">Handyman Hours: Cut up fallen tree and cut and removed branches on Cuckoo Lane. </t>
  </si>
  <si>
    <t>Handyman Hours: Cleaned out bins at cemeteries</t>
  </si>
  <si>
    <t>Handyman Expenses: Hex wire netting for allotments</t>
  </si>
  <si>
    <t>Handyman Expenses: Plants and bulbs for planters</t>
  </si>
  <si>
    <t xml:space="preserve">Handyman Expenses: Compost for planters </t>
  </si>
  <si>
    <t>Unity card February. Unity payment card monthly charge</t>
  </si>
  <si>
    <t>Unity card February. Land Registry fee searches for Rec Field area title plan</t>
  </si>
  <si>
    <t>Unity card February. Prospect Hospice donation from Christmas raffle funds</t>
  </si>
  <si>
    <t>Unity card February. Epson multi ink for RFO's printer</t>
  </si>
  <si>
    <t>RFO March expenses. Travel to Devizes Town Hall for SLCC meeting via Avebury. 40 miles x 45p per mile.</t>
  </si>
  <si>
    <t>RFO March expenses. Parking ticket in Devizes</t>
  </si>
  <si>
    <t>Pension contribution CPC % staff Nest Pensions</t>
  </si>
  <si>
    <t>Staff payment Nest Pensions</t>
  </si>
  <si>
    <t>Viop Bronze</t>
  </si>
  <si>
    <t>Text/call charges as per attached itemised statement</t>
  </si>
  <si>
    <t>Domain</t>
  </si>
  <si>
    <t>Staff salaries March</t>
  </si>
  <si>
    <t>Income (or refund, discount, deposits etc)</t>
  </si>
  <si>
    <t>From allocated reserved funds</t>
  </si>
  <si>
    <t>MJ - manual journals</t>
  </si>
  <si>
    <t>From CPC grant fund</t>
  </si>
  <si>
    <t>From unallocated reserved funds</t>
  </si>
  <si>
    <t>Hire of Marquee and Donations to Wiltshire Air Ambulance</t>
  </si>
  <si>
    <t xml:space="preserve"> </t>
  </si>
  <si>
    <t>Of which:</t>
  </si>
  <si>
    <t>Allocated Reserves</t>
  </si>
  <si>
    <t>See additional tabs for more info</t>
  </si>
  <si>
    <t>A</t>
  </si>
  <si>
    <t>Recreation Ground Drainage</t>
  </si>
  <si>
    <t>No change</t>
  </si>
  <si>
    <t>B</t>
  </si>
  <si>
    <t>Recreation Hall Replacement</t>
  </si>
  <si>
    <t>Minus £13 land Registry fee for Rec Field area title plan</t>
  </si>
  <si>
    <t>C</t>
  </si>
  <si>
    <t>Draycot Foliat Parking</t>
  </si>
  <si>
    <t>D</t>
  </si>
  <si>
    <t>Windmill Piece Parking</t>
  </si>
  <si>
    <t>E</t>
  </si>
  <si>
    <t>Neighbourhood Plan CPC Funds</t>
  </si>
  <si>
    <t>Minus £190 for handyman delivering NHP leaflets/posters around parish</t>
  </si>
  <si>
    <t>F</t>
  </si>
  <si>
    <t>Neighbourhood Plan Groundwork Grant</t>
  </si>
  <si>
    <t>G</t>
  </si>
  <si>
    <t>Planning - New SID</t>
  </si>
  <si>
    <t>H</t>
  </si>
  <si>
    <t>BMX/Pump Track</t>
  </si>
  <si>
    <t>I</t>
  </si>
  <si>
    <t>CVPA Fund - Skate Park</t>
  </si>
  <si>
    <t>J</t>
  </si>
  <si>
    <t>CVPA Fund - Muga Goals</t>
  </si>
  <si>
    <t>K</t>
  </si>
  <si>
    <t>Chapel Windows Refurb</t>
  </si>
  <si>
    <t>L</t>
  </si>
  <si>
    <t>Allotment Deposits</t>
  </si>
  <si>
    <t>Add £50 for plot 10A allotment deposit</t>
  </si>
  <si>
    <t>M</t>
  </si>
  <si>
    <t>CIL Funds</t>
  </si>
  <si>
    <t>N</t>
  </si>
  <si>
    <t>Future Cemetery Maintenance</t>
  </si>
  <si>
    <t>Allocated Reserves Subtotal</t>
  </si>
  <si>
    <t>A+B+C+D+E+F+G+H+I+J</t>
  </si>
  <si>
    <t>Unallocated Reserves</t>
  </si>
  <si>
    <t>Total funds in the bank accounts minus the allocated reserves figure (1-2). Should not fall below 50% of current precept</t>
  </si>
  <si>
    <t>Total Reserves</t>
  </si>
  <si>
    <t>2+3</t>
  </si>
  <si>
    <t>Invoices over £500 or annual contracts over £5,000 per year</t>
  </si>
  <si>
    <t>Committee</t>
  </si>
  <si>
    <t>Beneficiary</t>
  </si>
  <si>
    <t>ü</t>
  </si>
  <si>
    <t>EGPA</t>
  </si>
  <si>
    <t>Storm Facilites Management</t>
  </si>
  <si>
    <t>Allbuild</t>
  </si>
  <si>
    <t>Handyman</t>
  </si>
  <si>
    <t>Finance</t>
  </si>
  <si>
    <t>HMRC</t>
  </si>
  <si>
    <t>Clerk &amp; RFO</t>
  </si>
  <si>
    <t>Washpool Area Restoration Project</t>
  </si>
  <si>
    <t>Headstart Skillz</t>
  </si>
  <si>
    <t>Morgan Tree Surgery</t>
  </si>
  <si>
    <t xml:space="preserve">THWC Group Ltd </t>
  </si>
  <si>
    <t xml:space="preserve">Andrea Pellegram </t>
  </si>
  <si>
    <t>Planning</t>
  </si>
  <si>
    <t>Unity Current Account at 31st March 2024</t>
  </si>
  <si>
    <t>Unity Savings Account at 31st March 2024</t>
  </si>
  <si>
    <t>(VAT refund due for Jan, Feb &amp; March)</t>
  </si>
  <si>
    <t>Total funds at 31st March 2024</t>
  </si>
  <si>
    <t>April 2022-23</t>
  </si>
  <si>
    <t>Amount</t>
  </si>
  <si>
    <t>2023/24 Budget</t>
  </si>
  <si>
    <t>2023/24 Budget minus spend since budget set and residual funds transferred back to Groundwork UK as per grant conditions</t>
  </si>
  <si>
    <t>May</t>
  </si>
  <si>
    <t>Minus £256.66 see NHP tab</t>
  </si>
  <si>
    <t>June</t>
  </si>
  <si>
    <t>Minus £824.63 for Andrea Pellegram technical support (gap in funding)</t>
  </si>
  <si>
    <t>July</t>
  </si>
  <si>
    <t>August</t>
  </si>
  <si>
    <t>September</t>
  </si>
  <si>
    <t>Minus £1,630 for NHP data Search, GIS data prep and mapping. Andrea Pellegram NHP consultancy fees Apr-Aug from CPC own funds.</t>
  </si>
  <si>
    <t>Virement approved at March finance meeting, +£3.7k</t>
  </si>
  <si>
    <t>£500 virement approved Nov'22 finance meeting, + £1k virement of 2023-24 budget to reserves</t>
  </si>
  <si>
    <t>October</t>
  </si>
  <si>
    <t>Minus £320 for the annual survey monkey subs</t>
  </si>
  <si>
    <t>November</t>
  </si>
  <si>
    <t>Add line for allotment deposits</t>
  </si>
  <si>
    <t>Add line for new CIL funds 2021-24</t>
  </si>
  <si>
    <t>December</t>
  </si>
  <si>
    <t>Add £50 deposit for plot 1A</t>
  </si>
  <si>
    <t>January</t>
  </si>
  <si>
    <t>Minus £321 for leaflet/survey printing and website additions, see NHP CPC tab</t>
  </si>
  <si>
    <t>Minus £1,407.96 for consultancy fees and leaflet printing, see NHP Grantwork grant tab</t>
  </si>
  <si>
    <t>Add £100 for 2 allotment deposits, plots 13B &amp; 11A</t>
  </si>
  <si>
    <t>Virements approved at January's Finance meeting:</t>
  </si>
  <si>
    <t>Status</t>
  </si>
  <si>
    <t>COMPLETED</t>
  </si>
  <si>
    <t>-</t>
  </si>
  <si>
    <t>PENDING PURCHASE OF NEW GOALS. Update goals approved at March EGPA, due after year end.</t>
  </si>
  <si>
    <t>PENDING. TO BE COMPLETED AFTER YEAR END</t>
  </si>
  <si>
    <t>Total virements in January</t>
  </si>
  <si>
    <t>February</t>
  </si>
  <si>
    <t>Planning: Neighbourhood Plan CPC Funds Transactions</t>
  </si>
  <si>
    <t>For the period 1 April 2020 to 31 March 2024</t>
  </si>
  <si>
    <t>Source</t>
  </si>
  <si>
    <t>Debit</t>
  </si>
  <si>
    <t>Credit</t>
  </si>
  <si>
    <t>Running Balance</t>
  </si>
  <si>
    <t>Spend Money</t>
  </si>
  <si>
    <t>Clerk Mileage to Burderop Estate offices for NHP meeting. 9.5 miles each way. 45p per mile</t>
  </si>
  <si>
    <t>B/P to: Andrea Pellegram - Technical and professional support for the preparation of the NHP. Reports and emails regarding Local Nature Recovery policy, census data</t>
  </si>
  <si>
    <t>B/P to: Andrea Pellegram - Technical and professional support for the preparation of the NHP. Local Nature Recovery policy, in-person SG meeting, V4 draft, draft letters for
Clerk to send requesting SEA Screening and LGS consultation</t>
  </si>
  <si>
    <t>B/P to: WiltshireWildlifeT - NHP. Data Search for Chiseldon PC Area</t>
  </si>
  <si>
    <t>B/P to: WiltshireWildlifeT - GIS data prep and mapping for Neighbourhood Plan up to 07/03/23. 5 Days</t>
  </si>
  <si>
    <t>B/P to: 1 RAJ LTD - Minuteman Press. 2,000 NHP Leaflets (part allocated to CPC own funds)</t>
  </si>
  <si>
    <t>B/P to: 1 RAJ LTD - Minuteman Press. 3 paper copies of NHP surveys requested by residents</t>
  </si>
  <si>
    <t>Direct Debit (GOCARDLESS) - 3 hours to update NHP page on website</t>
  </si>
  <si>
    <t>Handyman Hours: Put up NHP posters &amp; delivered leaflets around parish</t>
  </si>
  <si>
    <t>Total Planning: Neighbourhood Plan CPC Funds</t>
  </si>
  <si>
    <t>Planning: Neighbourhood Plan Grant Expenditure Transactions</t>
  </si>
  <si>
    <t>For the period 1 April 2023 to 31 March 2024</t>
  </si>
  <si>
    <t>B/P to: MomentiveEuropeUCF - Survey monkey annual renewal for the NHP</t>
  </si>
  <si>
    <t>Survey monkey annual renewal for the NHP</t>
  </si>
  <si>
    <t>B/P to: Andrea Pellegram - Technical and professional support for the preparation of the NHP. Meeting with SBC to discuss, meeting with Hannic Planning in their offices, finalisation of Reg. 14 draft, advice to Clerk on how to undertake Reg. 14 consultation.</t>
  </si>
  <si>
    <t>Technical and professional support for the preparation of the NHP. Meeting with SBC to discuss, meeting with Hannic Planning in their offices, finalisation of Reg. 14 draft, advice to Clerk on how to undertake Reg. 14 consultation.</t>
  </si>
  <si>
    <t>B/P to: 1 RAJ LTD - Minuteman Press. 2,000 NHP Leaflets (part allocated to Groundwork grant)</t>
  </si>
  <si>
    <t>Minuteman Press. 2,000 NHP Leaflets</t>
  </si>
  <si>
    <t>Total Planning: Neighbourhood Plan Grant Expenditure</t>
  </si>
  <si>
    <t>Rec Ground Improvement Transactions</t>
  </si>
  <si>
    <t>B/P to: StanhopeWilkinsonA - Setting-up site plan drawings and exploring initial proposals</t>
  </si>
  <si>
    <t>B/P to: StanhopeWilkinsonA - OS site maps in CAD format (Bluejet invoice)</t>
  </si>
  <si>
    <t>B/P to: StanhopeWilkinsonA - Stage 2: Meeting and further design development for Replacement Pavilion &amp; Recreation Ground. Professional fees and expenses.</t>
  </si>
  <si>
    <t xml:space="preserve">B/P to: SwindonBoroughCoun - Rec Hall Improvement. Pre-application submitted by Stanhope </t>
  </si>
  <si>
    <t xml:space="preserve">B/P to: StanhopeWilkinsonA - Stage 3: Further development of design proposals and submission of current proposals to SBC for planning pre-application advice. </t>
  </si>
  <si>
    <t>B/P to: StanhopeWilkinsonA - Quantity Surveyor fees for producing the cost plan</t>
  </si>
  <si>
    <t>B/P to: StanhopeWilkinsonA - Fees to cover coordination with the QS.</t>
  </si>
  <si>
    <t>Cheque - HMRC Land Registry fee: Rec Field area title plan</t>
  </si>
  <si>
    <t>Total Rec Ground Improvement</t>
  </si>
  <si>
    <t>Minus £100 for handyman delivering NHP leaflets/posters around parish and collected/delivered paper surveys</t>
  </si>
  <si>
    <t>March</t>
  </si>
  <si>
    <t>Minus £1926.50 to Andrea Pellegram, to collate responses to Reg. 14. Analyse responses and provide advice to parish council. Consideration of parish council views. Preparation of Basic Conditions Statement and Consultation Statement.</t>
  </si>
  <si>
    <t>Minus £3 for land registry fee searches for Rec Field area title plan</t>
  </si>
  <si>
    <t>Minus £100 for deposit refunds to 13B &amp; 10B</t>
  </si>
  <si>
    <t>ADD FIGURE WHEN CLAIR CONFIRMS WHICH OPTION</t>
  </si>
  <si>
    <t>Add £3,555.91 net annual cemetery income (cemetery income minus cemetery cost)</t>
  </si>
  <si>
    <t>Chiseldon Parish Council Approved at the Full Council Meeting 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</si>
</sst>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164" formatCode="dd\ mmm\ yyyy"/>
    <numFmt numFmtId="165" formatCode="#,##0.00;\(#,##0.00\)"/>
    <numFmt numFmtId="166" formatCode="0.00##\%"/>
    <numFmt numFmtId="167" formatCode="&quot;£&quot;#,##0.00"/>
    <numFmt numFmtId="168" formatCode="[$£-809]#,##0.00;\-[$£-809]#,##0.00"/>
  </numFmts>
  <fonts count="22" x14ac:knownFonts="1">
    <font>
      <sz val="9"/>
      <color theme="1"/>
      <name val="Arial"/>
    </font>
    <font>
      <sz val="14"/>
      <color theme="1"/>
      <name val="Arial"/>
    </font>
    <font>
      <b/>
      <sz val="14"/>
      <color theme="1"/>
      <name val="Arial"/>
    </font>
    <font>
      <sz val="12"/>
      <color theme="1"/>
      <name val="Arial"/>
    </font>
    <font>
      <sz val="10"/>
      <color theme="1"/>
      <name val="Arial"/>
    </font>
    <font>
      <b/>
      <sz val="10"/>
      <color theme="1"/>
      <name val="Arial"/>
    </font>
    <font>
      <b/>
      <sz val="9"/>
      <color theme="1"/>
      <name val="Arial"/>
    </font>
    <font>
      <sz val="9"/>
      <color theme="1"/>
      <name val="Arial"/>
      <family val="2"/>
    </font>
    <font>
      <sz val="8"/>
      <name val="Arial"/>
    </font>
    <font>
      <b/>
      <sz val="10"/>
      <name val="Arial"/>
      <family val="2"/>
    </font>
    <font>
      <sz val="9"/>
      <name val="Arial"/>
      <family val="2"/>
    </font>
    <font>
      <sz val="9"/>
      <color rgb="FFFF0000"/>
      <name val="Arial"/>
      <family val="2"/>
    </font>
    <font>
      <b/>
      <sz val="10"/>
      <color theme="1"/>
      <name val="Arial"/>
      <family val="2"/>
    </font>
    <font>
      <sz val="9"/>
      <color theme="1"/>
      <name val="Wingdings"/>
      <charset val="2"/>
    </font>
    <font>
      <i/>
      <sz val="9"/>
      <name val="Arial"/>
      <family val="2"/>
    </font>
    <font>
      <b/>
      <sz val="9"/>
      <name val="Arial"/>
      <family val="2"/>
    </font>
    <font>
      <b/>
      <sz val="9"/>
      <color theme="1"/>
      <name val="Arial"/>
      <family val="2"/>
    </font>
    <font>
      <b/>
      <sz val="14"/>
      <color theme="1"/>
      <name val="Arial"/>
      <family val="2"/>
    </font>
    <font>
      <sz val="14"/>
      <color theme="1"/>
      <name val="Arial"/>
      <family val="2"/>
    </font>
    <font>
      <sz val="12"/>
      <color theme="1"/>
      <name val="Arial"/>
      <family val="2"/>
    </font>
    <font>
      <sz val="10"/>
      <color theme="1"/>
      <name val="Arial"/>
      <family val="2"/>
    </font>
    <font>
      <sz val="8"/>
      <name val="Arial"/>
      <family val="2"/>
    </font>
  </fonts>
  <fills count="10">
    <fill>
      <patternFill patternType="none"/>
    </fill>
    <fill>
      <patternFill patternType="gray125"/>
    </fill>
    <fill>
      <patternFill patternType="solid">
        <fgColor rgb="FFF2F2F2"/>
      </patternFill>
    </fill>
    <fill>
      <patternFill patternType="solid">
        <fgColor rgb="FF92D050"/>
        <bgColor indexed="64"/>
      </patternFill>
    </fill>
    <fill>
      <patternFill patternType="solid">
        <fgColor rgb="FF00B0F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rgb="FFFFFF00"/>
        <bgColor indexed="64"/>
      </patternFill>
    </fill>
  </fills>
  <borders count="4">
    <border>
      <left/>
      <right/>
      <top/>
      <bottom/>
      <diagonal/>
    </border>
    <border>
      <left/>
      <right/>
      <top/>
      <bottom style="thin">
        <color rgb="FF000000"/>
      </bottom>
      <diagonal/>
    </border>
    <border>
      <left/>
      <right/>
      <top style="thin">
        <color rgb="FFEBEBEB"/>
      </top>
      <bottom/>
      <diagonal/>
    </border>
    <border>
      <left/>
      <right/>
      <top style="thin">
        <color rgb="FF000000"/>
      </top>
      <bottom style="thin">
        <color rgb="FF000000"/>
      </bottom>
      <diagonal/>
    </border>
  </borders>
  <cellStyleXfs count="2">
    <xf numFmtId="0" fontId="0" fillId="0" borderId="0"/>
    <xf numFmtId="0" fontId="7" fillId="0" borderId="0"/>
  </cellStyleXfs>
  <cellXfs count="107">
    <xf numFmtId="0" fontId="0" fillId="0" borderId="0" xfId="0"/>
    <xf numFmtId="0" fontId="1"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xf numFmtId="0" fontId="5" fillId="0" borderId="1" xfId="0" applyFont="1" applyBorder="1" applyAlignment="1">
      <alignment horizontal="left" vertical="center"/>
    </xf>
    <xf numFmtId="0" fontId="5" fillId="0" borderId="1" xfId="0" applyFont="1" applyBorder="1" applyAlignment="1">
      <alignment horizontal="right" vertical="center"/>
    </xf>
    <xf numFmtId="0" fontId="0" fillId="0" borderId="0" xfId="0" applyAlignment="1">
      <alignment vertical="center"/>
    </xf>
    <xf numFmtId="164" fontId="0" fillId="0" borderId="0" xfId="0" applyNumberFormat="1" applyAlignment="1">
      <alignment horizontal="left" vertical="center"/>
    </xf>
    <xf numFmtId="165" fontId="0" fillId="0" borderId="0" xfId="0" applyNumberFormat="1" applyAlignment="1">
      <alignment horizontal="right" vertical="center"/>
    </xf>
    <xf numFmtId="166" fontId="0" fillId="0" borderId="0" xfId="0" applyNumberFormat="1" applyAlignment="1">
      <alignment horizontal="right" vertical="center"/>
    </xf>
    <xf numFmtId="0" fontId="0" fillId="0" borderId="2" xfId="0" applyBorder="1" applyAlignment="1">
      <alignment vertical="center"/>
    </xf>
    <xf numFmtId="164" fontId="0" fillId="0" borderId="2" xfId="0" applyNumberFormat="1" applyBorder="1" applyAlignment="1">
      <alignment horizontal="left" vertical="center"/>
    </xf>
    <xf numFmtId="165" fontId="0" fillId="0" borderId="2" xfId="0" applyNumberFormat="1" applyBorder="1" applyAlignment="1">
      <alignment horizontal="right" vertical="center"/>
    </xf>
    <xf numFmtId="166" fontId="0" fillId="0" borderId="2" xfId="0" applyNumberFormat="1" applyBorder="1" applyAlignment="1">
      <alignment horizontal="right" vertical="center"/>
    </xf>
    <xf numFmtId="0" fontId="0" fillId="0" borderId="2" xfId="0" applyBorder="1" applyAlignment="1">
      <alignment vertical="center" wrapText="1"/>
    </xf>
    <xf numFmtId="0" fontId="6" fillId="0" borderId="2" xfId="0" applyFont="1" applyBorder="1" applyAlignment="1">
      <alignment vertical="center"/>
    </xf>
    <xf numFmtId="165" fontId="6" fillId="0" borderId="2" xfId="0" applyNumberFormat="1" applyFont="1" applyBorder="1" applyAlignment="1">
      <alignment horizontal="right" vertical="center"/>
    </xf>
    <xf numFmtId="0" fontId="7" fillId="3" borderId="0" xfId="0" applyFont="1" applyFill="1" applyAlignment="1">
      <alignment vertical="center"/>
    </xf>
    <xf numFmtId="0" fontId="7" fillId="0" borderId="0" xfId="0" applyFont="1" applyAlignment="1">
      <alignment vertical="center"/>
    </xf>
    <xf numFmtId="167" fontId="0" fillId="0" borderId="0" xfId="0" applyNumberFormat="1" applyAlignment="1">
      <alignment vertical="center"/>
    </xf>
    <xf numFmtId="0" fontId="0" fillId="4" borderId="0" xfId="0" applyFill="1" applyAlignment="1">
      <alignment vertical="center"/>
    </xf>
    <xf numFmtId="167" fontId="0" fillId="0" borderId="0" xfId="0" applyNumberFormat="1"/>
    <xf numFmtId="0" fontId="0" fillId="5" borderId="0" xfId="0" applyFill="1" applyAlignment="1">
      <alignment vertical="center"/>
    </xf>
    <xf numFmtId="0" fontId="0" fillId="6" borderId="0" xfId="0" applyFill="1" applyAlignment="1">
      <alignment vertical="center"/>
    </xf>
    <xf numFmtId="0" fontId="9" fillId="0" borderId="0" xfId="0" applyFont="1" applyAlignment="1">
      <alignment vertical="center"/>
    </xf>
    <xf numFmtId="8" fontId="9" fillId="0" borderId="0" xfId="0" applyNumberFormat="1" applyFont="1" applyAlignment="1">
      <alignment vertical="center"/>
    </xf>
    <xf numFmtId="0" fontId="0" fillId="7" borderId="0" xfId="0" applyFill="1" applyAlignment="1">
      <alignment vertical="center"/>
    </xf>
    <xf numFmtId="0" fontId="0" fillId="8" borderId="0" xfId="0" applyFill="1" applyAlignment="1">
      <alignment vertical="center"/>
    </xf>
    <xf numFmtId="0" fontId="0" fillId="0" borderId="0" xfId="0" applyAlignment="1">
      <alignment horizontal="center" vertical="center"/>
    </xf>
    <xf numFmtId="0" fontId="7" fillId="0" borderId="0" xfId="0" applyFont="1" applyAlignment="1">
      <alignment horizontal="left"/>
    </xf>
    <xf numFmtId="0" fontId="0" fillId="0" borderId="0" xfId="0" applyAlignment="1">
      <alignment horizontal="right" vertical="center"/>
    </xf>
    <xf numFmtId="8" fontId="11" fillId="0" borderId="0" xfId="0" applyNumberFormat="1" applyFont="1" applyAlignment="1">
      <alignment vertical="center"/>
    </xf>
    <xf numFmtId="0" fontId="11" fillId="0" borderId="0" xfId="0" applyFont="1" applyAlignment="1">
      <alignment horizontal="left"/>
    </xf>
    <xf numFmtId="0" fontId="0" fillId="0" borderId="0" xfId="0" applyAlignment="1">
      <alignment horizontal="center"/>
    </xf>
    <xf numFmtId="0" fontId="11" fillId="0" borderId="0" xfId="0" applyFont="1" applyAlignment="1">
      <alignment horizontal="center"/>
    </xf>
    <xf numFmtId="0" fontId="7" fillId="0" borderId="0" xfId="0" applyFont="1" applyAlignment="1">
      <alignment horizontal="right" vertical="center"/>
    </xf>
    <xf numFmtId="0" fontId="7" fillId="0" borderId="0" xfId="0" applyFont="1"/>
    <xf numFmtId="0" fontId="11" fillId="0" borderId="0" xfId="0" applyFont="1"/>
    <xf numFmtId="0" fontId="12" fillId="0" borderId="0" xfId="0" applyFont="1" applyAlignment="1">
      <alignment vertical="center"/>
    </xf>
    <xf numFmtId="8" fontId="12" fillId="0" borderId="0" xfId="0" applyNumberFormat="1" applyFont="1" applyAlignment="1">
      <alignment vertical="center"/>
    </xf>
    <xf numFmtId="0" fontId="0" fillId="0" borderId="0" xfId="0" applyAlignment="1">
      <alignment horizontal="left"/>
    </xf>
    <xf numFmtId="8" fontId="0" fillId="0" borderId="0" xfId="0" applyNumberFormat="1" applyAlignment="1">
      <alignment vertical="center"/>
    </xf>
    <xf numFmtId="168" fontId="9" fillId="0" borderId="0" xfId="0" applyNumberFormat="1" applyFont="1" applyAlignment="1">
      <alignment horizontal="center" vertical="center" wrapText="1"/>
    </xf>
    <xf numFmtId="168" fontId="9" fillId="0" borderId="0" xfId="0" applyNumberFormat="1" applyFont="1" applyAlignment="1">
      <alignment horizontal="center" vertical="center"/>
    </xf>
    <xf numFmtId="0" fontId="13"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left" vertical="center"/>
    </xf>
    <xf numFmtId="0" fontId="14" fillId="0" borderId="0" xfId="0" applyFont="1" applyAlignment="1">
      <alignment horizontal="center" vertical="top" wrapText="1"/>
    </xf>
    <xf numFmtId="0" fontId="7" fillId="0" borderId="0" xfId="1" applyAlignment="1">
      <alignment vertical="center"/>
    </xf>
    <xf numFmtId="0" fontId="15" fillId="0" borderId="0" xfId="1" applyFont="1" applyAlignment="1">
      <alignment vertical="center"/>
    </xf>
    <xf numFmtId="0" fontId="7" fillId="0" borderId="0" xfId="1" applyAlignment="1">
      <alignment horizontal="center" vertical="center"/>
    </xf>
    <xf numFmtId="0" fontId="14" fillId="0" borderId="0" xfId="1" applyFont="1" applyAlignment="1">
      <alignment vertical="top" wrapText="1"/>
    </xf>
    <xf numFmtId="0" fontId="7" fillId="0" borderId="0" xfId="1"/>
    <xf numFmtId="0" fontId="7" fillId="0" borderId="0" xfId="1" applyAlignment="1">
      <alignment horizontal="right" vertical="center"/>
    </xf>
    <xf numFmtId="0" fontId="7" fillId="0" borderId="0" xfId="1" applyAlignment="1">
      <alignment vertical="center" wrapText="1"/>
    </xf>
    <xf numFmtId="8" fontId="7" fillId="0" borderId="0" xfId="1" applyNumberFormat="1" applyAlignment="1">
      <alignment vertical="center"/>
    </xf>
    <xf numFmtId="0" fontId="11" fillId="0" borderId="0" xfId="1" applyFont="1" applyAlignment="1">
      <alignment vertical="center"/>
    </xf>
    <xf numFmtId="8" fontId="11" fillId="0" borderId="0" xfId="1" applyNumberFormat="1" applyFont="1" applyAlignment="1">
      <alignment vertical="center"/>
    </xf>
    <xf numFmtId="0" fontId="7" fillId="0" borderId="0" xfId="1" applyAlignment="1">
      <alignment horizontal="center"/>
    </xf>
    <xf numFmtId="0" fontId="11" fillId="0" borderId="0" xfId="1" applyFont="1"/>
    <xf numFmtId="0" fontId="11" fillId="0" borderId="0" xfId="1" applyFont="1" applyAlignment="1">
      <alignment horizontal="left"/>
    </xf>
    <xf numFmtId="8" fontId="10" fillId="0" borderId="0" xfId="1" applyNumberFormat="1" applyFont="1" applyAlignment="1">
      <alignment horizontal="center" vertical="center"/>
    </xf>
    <xf numFmtId="8" fontId="15" fillId="0" borderId="0" xfId="1" applyNumberFormat="1" applyFont="1" applyAlignment="1">
      <alignment horizontal="center" vertical="center"/>
    </xf>
    <xf numFmtId="0" fontId="16" fillId="0" borderId="0" xfId="1" applyFont="1"/>
    <xf numFmtId="0" fontId="17" fillId="0" borderId="0" xfId="0" applyFont="1" applyAlignment="1">
      <alignment vertical="center"/>
    </xf>
    <xf numFmtId="0" fontId="18" fillId="0" borderId="0" xfId="0" applyFont="1"/>
    <xf numFmtId="0" fontId="19" fillId="0" borderId="0" xfId="0" applyFont="1" applyAlignment="1">
      <alignment vertical="center"/>
    </xf>
    <xf numFmtId="0" fontId="19" fillId="0" borderId="0" xfId="0" applyFont="1"/>
    <xf numFmtId="0" fontId="12" fillId="0" borderId="1" xfId="0" applyFont="1" applyBorder="1" applyAlignment="1">
      <alignment horizontal="left" vertical="center"/>
    </xf>
    <xf numFmtId="0" fontId="12" fillId="0" borderId="1" xfId="0" applyFont="1" applyBorder="1" applyAlignment="1">
      <alignment horizontal="right" vertical="center"/>
    </xf>
    <xf numFmtId="0" fontId="20" fillId="0" borderId="0" xfId="0" applyFont="1"/>
    <xf numFmtId="0" fontId="12" fillId="0" borderId="1" xfId="0" applyFont="1" applyBorder="1" applyAlignment="1">
      <alignment vertical="center"/>
    </xf>
    <xf numFmtId="0" fontId="7" fillId="0" borderId="2" xfId="0" applyFont="1" applyBorder="1" applyAlignment="1">
      <alignment vertical="center"/>
    </xf>
    <xf numFmtId="0" fontId="16" fillId="0" borderId="2" xfId="0" applyFont="1" applyBorder="1" applyAlignment="1">
      <alignment vertical="center"/>
    </xf>
    <xf numFmtId="165" fontId="16" fillId="0" borderId="2" xfId="0" applyNumberFormat="1" applyFont="1" applyBorder="1" applyAlignment="1">
      <alignment horizontal="right" vertical="center"/>
    </xf>
    <xf numFmtId="0" fontId="16" fillId="2" borderId="3" xfId="0" applyFont="1" applyFill="1" applyBorder="1" applyAlignment="1">
      <alignment vertical="center"/>
    </xf>
    <xf numFmtId="165" fontId="16" fillId="2" borderId="3" xfId="0" applyNumberFormat="1" applyFont="1" applyFill="1" applyBorder="1" applyAlignment="1">
      <alignment horizontal="right" vertical="center"/>
    </xf>
    <xf numFmtId="0" fontId="17" fillId="0" borderId="0" xfId="1" applyFont="1" applyAlignment="1">
      <alignment vertical="center"/>
    </xf>
    <xf numFmtId="0" fontId="18" fillId="0" borderId="0" xfId="1" applyFont="1"/>
    <xf numFmtId="0" fontId="19" fillId="0" borderId="0" xfId="1" applyFont="1" applyAlignment="1">
      <alignment vertical="center"/>
    </xf>
    <xf numFmtId="0" fontId="19" fillId="0" borderId="0" xfId="1" applyFont="1"/>
    <xf numFmtId="0" fontId="12" fillId="0" borderId="1" xfId="1" applyFont="1" applyBorder="1" applyAlignment="1">
      <alignment horizontal="left" vertical="center"/>
    </xf>
    <xf numFmtId="0" fontId="12" fillId="0" borderId="1" xfId="1" applyFont="1" applyBorder="1" applyAlignment="1">
      <alignment horizontal="right" vertical="center"/>
    </xf>
    <xf numFmtId="0" fontId="12" fillId="0" borderId="1" xfId="1" applyFont="1" applyBorder="1" applyAlignment="1">
      <alignment horizontal="right" vertical="center" wrapText="1"/>
    </xf>
    <xf numFmtId="0" fontId="20" fillId="0" borderId="0" xfId="1" applyFont="1"/>
    <xf numFmtId="0" fontId="12" fillId="0" borderId="1" xfId="1" applyFont="1" applyBorder="1" applyAlignment="1">
      <alignment vertical="center"/>
    </xf>
    <xf numFmtId="164" fontId="7" fillId="0" borderId="0" xfId="1" applyNumberFormat="1" applyAlignment="1">
      <alignment horizontal="left" vertical="center"/>
    </xf>
    <xf numFmtId="165" fontId="7" fillId="0" borderId="0" xfId="1" applyNumberFormat="1" applyAlignment="1">
      <alignment horizontal="right" vertical="center"/>
    </xf>
    <xf numFmtId="164" fontId="7" fillId="0" borderId="2" xfId="1" applyNumberFormat="1" applyBorder="1" applyAlignment="1">
      <alignment horizontal="left" vertical="center"/>
    </xf>
    <xf numFmtId="0" fontId="7" fillId="0" borderId="2" xfId="1" applyBorder="1" applyAlignment="1">
      <alignment vertical="center"/>
    </xf>
    <xf numFmtId="165" fontId="7" fillId="0" borderId="2" xfId="1" applyNumberFormat="1" applyBorder="1" applyAlignment="1">
      <alignment horizontal="right" vertical="center"/>
    </xf>
    <xf numFmtId="0" fontId="16" fillId="0" borderId="2" xfId="1" applyFont="1" applyBorder="1" applyAlignment="1">
      <alignment vertical="center"/>
    </xf>
    <xf numFmtId="165" fontId="16" fillId="0" borderId="2" xfId="1" applyNumberFormat="1" applyFont="1" applyBorder="1" applyAlignment="1">
      <alignment horizontal="right" vertical="center"/>
    </xf>
    <xf numFmtId="0" fontId="16" fillId="2" borderId="3" xfId="1" applyFont="1" applyFill="1" applyBorder="1" applyAlignment="1">
      <alignment vertical="center"/>
    </xf>
    <xf numFmtId="165" fontId="16" fillId="2" borderId="3" xfId="1" applyNumberFormat="1" applyFont="1" applyFill="1" applyBorder="1" applyAlignment="1">
      <alignment horizontal="right" vertical="center"/>
    </xf>
    <xf numFmtId="0" fontId="0" fillId="6" borderId="2" xfId="0" applyFill="1" applyBorder="1" applyAlignment="1">
      <alignment vertical="center"/>
    </xf>
    <xf numFmtId="0" fontId="0" fillId="7" borderId="2" xfId="0" applyFill="1" applyBorder="1" applyAlignment="1">
      <alignment vertical="center"/>
    </xf>
    <xf numFmtId="0" fontId="0" fillId="5" borderId="2" xfId="0" applyFill="1" applyBorder="1" applyAlignment="1">
      <alignment vertical="center"/>
    </xf>
    <xf numFmtId="8" fontId="7" fillId="0" borderId="0" xfId="0" applyNumberFormat="1" applyFont="1" applyAlignment="1">
      <alignment vertical="center"/>
    </xf>
    <xf numFmtId="0" fontId="7" fillId="4" borderId="2" xfId="0" applyFont="1" applyFill="1" applyBorder="1" applyAlignment="1">
      <alignment vertical="center"/>
    </xf>
    <xf numFmtId="0" fontId="7" fillId="0" borderId="0" xfId="1" applyAlignment="1">
      <alignment horizontal="left" vertical="center"/>
    </xf>
    <xf numFmtId="0" fontId="7" fillId="0" borderId="0" xfId="1" applyAlignment="1">
      <alignment horizontal="left"/>
    </xf>
    <xf numFmtId="8" fontId="10" fillId="9" borderId="0" xfId="1" applyNumberFormat="1" applyFont="1" applyFill="1" applyAlignment="1">
      <alignment horizontal="center" vertical="center"/>
    </xf>
    <xf numFmtId="0" fontId="7" fillId="9" borderId="0" xfId="1" applyFill="1"/>
    <xf numFmtId="0" fontId="16" fillId="9" borderId="0" xfId="1" applyFont="1" applyFill="1"/>
  </cellXfs>
  <cellStyles count="2">
    <cellStyle name="Normal" xfId="0" builtinId="0" customBuiltin="1"/>
    <cellStyle name="Normal 2" xfId="1" xr:uid="{D4AB9D99-9CEF-42F2-8EBD-BC6525C549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678180</xdr:colOff>
      <xdr:row>28</xdr:row>
      <xdr:rowOff>0</xdr:rowOff>
    </xdr:from>
    <xdr:to>
      <xdr:col>8</xdr:col>
      <xdr:colOff>389136</xdr:colOff>
      <xdr:row>42</xdr:row>
      <xdr:rowOff>68762</xdr:rowOff>
    </xdr:to>
    <xdr:pic>
      <xdr:nvPicPr>
        <xdr:cNvPr id="2" name="Picture 1">
          <a:extLst>
            <a:ext uri="{FF2B5EF4-FFF2-40B4-BE49-F238E27FC236}">
              <a16:creationId xmlns:a16="http://schemas.microsoft.com/office/drawing/2014/main" id="{57209DAA-9F5F-4F12-BEDA-4924057FAADB}"/>
            </a:ext>
          </a:extLst>
        </xdr:cNvPr>
        <xdr:cNvPicPr>
          <a:picLocks noChangeAspect="1"/>
        </xdr:cNvPicPr>
      </xdr:nvPicPr>
      <xdr:blipFill>
        <a:blip xmlns:r="http://schemas.openxmlformats.org/officeDocument/2006/relationships" r:embed="rId1"/>
        <a:stretch>
          <a:fillRect/>
        </a:stretch>
      </xdr:blipFill>
      <xdr:spPr>
        <a:xfrm>
          <a:off x="678180" y="4061460"/>
          <a:ext cx="5959356" cy="210330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9"/>
  <sheetViews>
    <sheetView showGridLines="0" tabSelected="1" zoomScaleNormal="100" workbookViewId="0">
      <selection activeCell="A3" sqref="A3"/>
    </sheetView>
  </sheetViews>
  <sheetFormatPr defaultRowHeight="11.4" x14ac:dyDescent="0.2"/>
  <cols>
    <col min="1" max="1" width="4.875" customWidth="1"/>
    <col min="2" max="2" width="44.125" customWidth="1"/>
    <col min="3" max="3" width="12.625" customWidth="1"/>
    <col min="4" max="4" width="61.875" customWidth="1"/>
    <col min="5" max="5" width="10.5" customWidth="1"/>
    <col min="6" max="6" width="7.875" bestFit="1" customWidth="1"/>
    <col min="7" max="7" width="10.5" customWidth="1"/>
    <col min="8" max="8" width="12" customWidth="1"/>
    <col min="9" max="9" width="23.5" customWidth="1"/>
    <col min="10" max="10" width="12.375" customWidth="1"/>
    <col min="11" max="11" width="18.25" customWidth="1"/>
    <col min="12" max="12" width="11.625" bestFit="1" customWidth="1"/>
    <col min="13" max="13" width="30.125" bestFit="1" customWidth="1"/>
  </cols>
  <sheetData>
    <row r="1" spans="1:13" s="1" customFormat="1" ht="16.649999999999999" customHeight="1" x14ac:dyDescent="0.3">
      <c r="A1" s="2" t="s">
        <v>0</v>
      </c>
      <c r="B1" s="2"/>
      <c r="C1" s="2"/>
      <c r="D1" s="2"/>
      <c r="E1" s="2"/>
      <c r="F1" s="2"/>
      <c r="G1" s="2"/>
      <c r="H1" s="2"/>
      <c r="I1" s="2"/>
      <c r="J1" s="2"/>
    </row>
    <row r="2" spans="1:13" s="3" customFormat="1" ht="14.4" customHeight="1" x14ac:dyDescent="0.25">
      <c r="A2" s="4" t="s">
        <v>337</v>
      </c>
      <c r="B2" s="4"/>
      <c r="C2" s="4"/>
      <c r="D2" s="4"/>
      <c r="E2" s="4"/>
      <c r="F2" s="4"/>
      <c r="G2" s="4"/>
      <c r="H2" s="4"/>
      <c r="I2" s="4"/>
      <c r="J2" s="4"/>
    </row>
    <row r="3" spans="1:13" s="3" customFormat="1" ht="14.4" customHeight="1" x14ac:dyDescent="0.25">
      <c r="A3" s="4" t="s">
        <v>2</v>
      </c>
      <c r="B3" s="4"/>
      <c r="C3" s="4"/>
      <c r="D3" s="4"/>
      <c r="E3" s="4"/>
      <c r="F3" s="4"/>
      <c r="G3" s="4"/>
      <c r="H3" s="4"/>
      <c r="I3" s="4"/>
      <c r="J3" s="4"/>
    </row>
    <row r="4" spans="1:13" ht="13.35" customHeight="1" x14ac:dyDescent="0.2"/>
    <row r="5" spans="1:13" s="5" customFormat="1" ht="50.4" customHeight="1" x14ac:dyDescent="0.25">
      <c r="A5" s="6" t="s">
        <v>3</v>
      </c>
      <c r="B5" s="6" t="s">
        <v>4</v>
      </c>
      <c r="C5" s="6" t="s">
        <v>5</v>
      </c>
      <c r="D5" s="6" t="s">
        <v>7</v>
      </c>
      <c r="E5" s="7" t="s">
        <v>8</v>
      </c>
      <c r="F5" s="7" t="s">
        <v>9</v>
      </c>
      <c r="G5" s="7" t="s">
        <v>10</v>
      </c>
      <c r="H5" s="7" t="s">
        <v>11</v>
      </c>
      <c r="I5" s="6" t="s">
        <v>12</v>
      </c>
      <c r="J5" s="6" t="s">
        <v>13</v>
      </c>
      <c r="K5" s="44" t="s">
        <v>240</v>
      </c>
      <c r="L5" s="45" t="s">
        <v>241</v>
      </c>
      <c r="M5" s="45" t="s">
        <v>242</v>
      </c>
    </row>
    <row r="6" spans="1:13" ht="10.95" customHeight="1" x14ac:dyDescent="0.2">
      <c r="A6" s="8" t="s">
        <v>14</v>
      </c>
      <c r="B6" s="8" t="s">
        <v>15</v>
      </c>
      <c r="C6" s="9">
        <v>45352</v>
      </c>
      <c r="D6" s="8" t="s">
        <v>16</v>
      </c>
      <c r="E6" s="10">
        <v>2.6</v>
      </c>
      <c r="F6" s="10">
        <v>0.43</v>
      </c>
      <c r="G6" s="10">
        <v>2.17</v>
      </c>
      <c r="H6" s="11">
        <v>20</v>
      </c>
      <c r="I6" s="8" t="s">
        <v>17</v>
      </c>
      <c r="J6" s="8"/>
      <c r="K6" s="46"/>
      <c r="L6" s="30"/>
      <c r="M6" s="47"/>
    </row>
    <row r="7" spans="1:13" ht="10.95" customHeight="1" x14ac:dyDescent="0.2">
      <c r="A7" s="12" t="s">
        <v>18</v>
      </c>
      <c r="B7" s="12" t="s">
        <v>19</v>
      </c>
      <c r="C7" s="13">
        <v>45355</v>
      </c>
      <c r="D7" s="12" t="s">
        <v>138</v>
      </c>
      <c r="E7" s="14">
        <v>380</v>
      </c>
      <c r="F7" s="14">
        <v>0</v>
      </c>
      <c r="G7" s="14">
        <v>380</v>
      </c>
      <c r="H7" s="15">
        <v>0</v>
      </c>
      <c r="I7" s="12" t="s">
        <v>20</v>
      </c>
      <c r="J7" s="12"/>
      <c r="K7" s="46" t="s">
        <v>243</v>
      </c>
      <c r="L7" s="30" t="s">
        <v>244</v>
      </c>
      <c r="M7" s="30" t="s">
        <v>253</v>
      </c>
    </row>
    <row r="8" spans="1:13" ht="10.95" customHeight="1" x14ac:dyDescent="0.2">
      <c r="A8" s="12" t="s">
        <v>21</v>
      </c>
      <c r="B8" s="12" t="s">
        <v>22</v>
      </c>
      <c r="C8" s="13">
        <v>45355</v>
      </c>
      <c r="D8" s="12" t="s">
        <v>139</v>
      </c>
      <c r="E8" s="14">
        <v>380</v>
      </c>
      <c r="F8" s="14">
        <v>0</v>
      </c>
      <c r="G8" s="14">
        <v>380</v>
      </c>
      <c r="H8" s="15">
        <v>0</v>
      </c>
      <c r="I8" s="12" t="s">
        <v>20</v>
      </c>
      <c r="J8" s="12"/>
      <c r="K8" s="46" t="s">
        <v>243</v>
      </c>
      <c r="L8" s="30" t="s">
        <v>244</v>
      </c>
      <c r="M8" s="30" t="s">
        <v>253</v>
      </c>
    </row>
    <row r="9" spans="1:13" ht="10.95" customHeight="1" x14ac:dyDescent="0.2">
      <c r="A9" s="12" t="s">
        <v>23</v>
      </c>
      <c r="B9" s="12" t="s">
        <v>24</v>
      </c>
      <c r="C9" s="13">
        <v>45355</v>
      </c>
      <c r="D9" s="12" t="s">
        <v>140</v>
      </c>
      <c r="E9" s="14">
        <v>8.15</v>
      </c>
      <c r="F9" s="14">
        <v>0</v>
      </c>
      <c r="G9" s="14">
        <v>8.15</v>
      </c>
      <c r="H9" s="15">
        <v>0</v>
      </c>
      <c r="I9" s="12" t="s">
        <v>20</v>
      </c>
      <c r="J9" s="12"/>
    </row>
    <row r="10" spans="1:13" ht="10.95" customHeight="1" x14ac:dyDescent="0.2">
      <c r="A10" s="12" t="s">
        <v>25</v>
      </c>
      <c r="B10" s="12" t="s">
        <v>26</v>
      </c>
      <c r="C10" s="13">
        <v>45355</v>
      </c>
      <c r="D10" s="12" t="s">
        <v>141</v>
      </c>
      <c r="E10" s="14">
        <v>648</v>
      </c>
      <c r="F10" s="14">
        <v>108</v>
      </c>
      <c r="G10" s="14">
        <v>540</v>
      </c>
      <c r="H10" s="15">
        <v>20</v>
      </c>
      <c r="I10" s="12" t="s">
        <v>17</v>
      </c>
      <c r="J10" s="12"/>
      <c r="K10" s="46" t="s">
        <v>243</v>
      </c>
      <c r="L10" s="30" t="s">
        <v>244</v>
      </c>
      <c r="M10" s="47" t="s">
        <v>246</v>
      </c>
    </row>
    <row r="11" spans="1:13" x14ac:dyDescent="0.2">
      <c r="A11" s="12" t="s">
        <v>27</v>
      </c>
      <c r="B11" s="12" t="s">
        <v>28</v>
      </c>
      <c r="C11" s="13">
        <v>45355</v>
      </c>
      <c r="D11" s="12" t="s">
        <v>142</v>
      </c>
      <c r="E11" s="14">
        <v>158.4</v>
      </c>
      <c r="F11" s="14">
        <v>26.4</v>
      </c>
      <c r="G11" s="14">
        <v>132</v>
      </c>
      <c r="H11" s="15">
        <v>20</v>
      </c>
      <c r="I11" s="12" t="s">
        <v>17</v>
      </c>
      <c r="J11" s="12"/>
      <c r="K11" s="46" t="s">
        <v>243</v>
      </c>
      <c r="L11" s="30" t="s">
        <v>244</v>
      </c>
      <c r="M11" s="47" t="s">
        <v>246</v>
      </c>
    </row>
    <row r="12" spans="1:13" ht="10.95" customHeight="1" x14ac:dyDescent="0.2">
      <c r="A12" s="12" t="s">
        <v>29</v>
      </c>
      <c r="B12" s="12" t="s">
        <v>30</v>
      </c>
      <c r="C12" s="13">
        <v>45355</v>
      </c>
      <c r="D12" s="12" t="s">
        <v>143</v>
      </c>
      <c r="E12" s="14">
        <v>104</v>
      </c>
      <c r="F12" s="14">
        <v>17.329999999999998</v>
      </c>
      <c r="G12" s="14">
        <v>86.67</v>
      </c>
      <c r="H12" s="15">
        <v>20</v>
      </c>
      <c r="I12" s="12" t="s">
        <v>17</v>
      </c>
      <c r="J12" s="12"/>
      <c r="K12" s="46" t="s">
        <v>243</v>
      </c>
      <c r="L12" s="30" t="s">
        <v>244</v>
      </c>
      <c r="M12" s="47" t="s">
        <v>246</v>
      </c>
    </row>
    <row r="13" spans="1:13" ht="10.95" customHeight="1" x14ac:dyDescent="0.2">
      <c r="A13" s="12" t="s">
        <v>29</v>
      </c>
      <c r="B13" s="12" t="s">
        <v>30</v>
      </c>
      <c r="C13" s="13">
        <v>45355</v>
      </c>
      <c r="D13" s="12" t="s">
        <v>144</v>
      </c>
      <c r="E13" s="14">
        <v>195</v>
      </c>
      <c r="F13" s="14">
        <v>32.5</v>
      </c>
      <c r="G13" s="14">
        <v>162.5</v>
      </c>
      <c r="H13" s="15">
        <v>20</v>
      </c>
      <c r="I13" s="12" t="s">
        <v>17</v>
      </c>
      <c r="J13" s="12"/>
      <c r="K13" s="46" t="s">
        <v>243</v>
      </c>
      <c r="L13" s="30" t="s">
        <v>244</v>
      </c>
      <c r="M13" s="47" t="s">
        <v>246</v>
      </c>
    </row>
    <row r="14" spans="1:13" ht="10.95" customHeight="1" x14ac:dyDescent="0.2">
      <c r="A14" s="12" t="s">
        <v>14</v>
      </c>
      <c r="B14" s="12" t="s">
        <v>15</v>
      </c>
      <c r="C14" s="13">
        <v>45355</v>
      </c>
      <c r="D14" s="12" t="s">
        <v>145</v>
      </c>
      <c r="E14" s="14">
        <v>65</v>
      </c>
      <c r="F14" s="14">
        <v>10.83</v>
      </c>
      <c r="G14" s="14">
        <v>54.17</v>
      </c>
      <c r="H14" s="15">
        <v>20</v>
      </c>
      <c r="I14" s="12" t="s">
        <v>17</v>
      </c>
      <c r="J14" s="12"/>
      <c r="K14" s="46" t="s">
        <v>243</v>
      </c>
      <c r="L14" s="30" t="s">
        <v>244</v>
      </c>
      <c r="M14" s="47" t="s">
        <v>246</v>
      </c>
    </row>
    <row r="15" spans="1:13" ht="10.95" customHeight="1" x14ac:dyDescent="0.2">
      <c r="A15" s="12" t="s">
        <v>31</v>
      </c>
      <c r="B15" s="12" t="s">
        <v>32</v>
      </c>
      <c r="C15" s="13">
        <v>45355</v>
      </c>
      <c r="D15" s="97" t="s">
        <v>146</v>
      </c>
      <c r="E15" s="14">
        <v>72</v>
      </c>
      <c r="F15" s="14">
        <v>0</v>
      </c>
      <c r="G15" s="14">
        <v>72</v>
      </c>
      <c r="H15" s="15">
        <v>0</v>
      </c>
      <c r="I15" s="12" t="s">
        <v>20</v>
      </c>
      <c r="J15" s="12"/>
      <c r="K15" s="46"/>
      <c r="L15" s="30"/>
      <c r="M15" s="47"/>
    </row>
    <row r="16" spans="1:13" ht="10.95" customHeight="1" x14ac:dyDescent="0.2">
      <c r="A16" s="12" t="s">
        <v>33</v>
      </c>
      <c r="B16" s="12" t="s">
        <v>34</v>
      </c>
      <c r="C16" s="13">
        <v>45355</v>
      </c>
      <c r="D16" s="12" t="s">
        <v>147</v>
      </c>
      <c r="E16" s="14">
        <v>249.5</v>
      </c>
      <c r="F16" s="14">
        <v>41.58</v>
      </c>
      <c r="G16" s="14">
        <v>207.92</v>
      </c>
      <c r="H16" s="15">
        <v>20</v>
      </c>
      <c r="I16" s="12" t="s">
        <v>17</v>
      </c>
      <c r="J16" s="12"/>
      <c r="K16" s="46" t="s">
        <v>243</v>
      </c>
      <c r="L16" s="30" t="s">
        <v>244</v>
      </c>
      <c r="M16" s="48" t="s">
        <v>245</v>
      </c>
    </row>
    <row r="17" spans="1:13" ht="10.95" customHeight="1" x14ac:dyDescent="0.2">
      <c r="A17" s="12" t="s">
        <v>35</v>
      </c>
      <c r="B17" s="12" t="s">
        <v>36</v>
      </c>
      <c r="C17" s="13">
        <v>45357</v>
      </c>
      <c r="D17" s="12" t="s">
        <v>37</v>
      </c>
      <c r="E17" s="14">
        <v>140.76</v>
      </c>
      <c r="F17" s="14">
        <v>6.7</v>
      </c>
      <c r="G17" s="14">
        <v>134.06</v>
      </c>
      <c r="H17" s="15">
        <v>5</v>
      </c>
      <c r="I17" s="12" t="s">
        <v>38</v>
      </c>
      <c r="J17" s="12"/>
      <c r="K17" s="46"/>
      <c r="L17" s="30"/>
      <c r="M17" s="47"/>
    </row>
    <row r="18" spans="1:13" ht="10.95" customHeight="1" x14ac:dyDescent="0.2">
      <c r="A18" s="12" t="s">
        <v>39</v>
      </c>
      <c r="B18" s="12" t="s">
        <v>40</v>
      </c>
      <c r="C18" s="13">
        <v>45357</v>
      </c>
      <c r="D18" s="12" t="s">
        <v>41</v>
      </c>
      <c r="E18" s="14">
        <v>393.72</v>
      </c>
      <c r="F18" s="14">
        <v>18.75</v>
      </c>
      <c r="G18" s="14">
        <v>374.97</v>
      </c>
      <c r="H18" s="15">
        <v>5</v>
      </c>
      <c r="I18" s="12" t="s">
        <v>38</v>
      </c>
      <c r="J18" s="12"/>
      <c r="K18" s="46"/>
      <c r="L18" s="30"/>
      <c r="M18" s="47"/>
    </row>
    <row r="19" spans="1:13" ht="10.95" customHeight="1" x14ac:dyDescent="0.2">
      <c r="A19" s="12" t="s">
        <v>21</v>
      </c>
      <c r="B19" s="12" t="s">
        <v>22</v>
      </c>
      <c r="C19" s="13">
        <v>45357</v>
      </c>
      <c r="D19" s="12" t="s">
        <v>148</v>
      </c>
      <c r="E19" s="14">
        <v>492</v>
      </c>
      <c r="F19" s="14">
        <v>82</v>
      </c>
      <c r="G19" s="14">
        <v>410</v>
      </c>
      <c r="H19" s="15">
        <v>20</v>
      </c>
      <c r="I19" s="12" t="s">
        <v>17</v>
      </c>
      <c r="J19" s="12"/>
      <c r="K19" s="46" t="s">
        <v>243</v>
      </c>
      <c r="L19" s="30" t="s">
        <v>244</v>
      </c>
      <c r="M19" s="35" t="s">
        <v>254</v>
      </c>
    </row>
    <row r="20" spans="1:13" ht="10.95" customHeight="1" x14ac:dyDescent="0.2">
      <c r="A20" s="12" t="s">
        <v>21</v>
      </c>
      <c r="B20" s="12" t="s">
        <v>22</v>
      </c>
      <c r="C20" s="13">
        <v>45357</v>
      </c>
      <c r="D20" s="12" t="s">
        <v>149</v>
      </c>
      <c r="E20" s="14">
        <v>684</v>
      </c>
      <c r="F20" s="14">
        <v>114</v>
      </c>
      <c r="G20" s="14">
        <v>570</v>
      </c>
      <c r="H20" s="15">
        <v>20</v>
      </c>
      <c r="I20" s="12" t="s">
        <v>17</v>
      </c>
      <c r="J20" s="12"/>
      <c r="K20" s="46" t="s">
        <v>243</v>
      </c>
      <c r="L20" s="30" t="s">
        <v>244</v>
      </c>
      <c r="M20" s="35" t="s">
        <v>254</v>
      </c>
    </row>
    <row r="21" spans="1:13" ht="10.95" customHeight="1" x14ac:dyDescent="0.2">
      <c r="A21" s="12" t="s">
        <v>35</v>
      </c>
      <c r="B21" s="12" t="s">
        <v>36</v>
      </c>
      <c r="C21" s="13">
        <v>45357</v>
      </c>
      <c r="D21" s="12" t="s">
        <v>42</v>
      </c>
      <c r="E21" s="14">
        <v>227.37</v>
      </c>
      <c r="F21" s="14">
        <v>10.83</v>
      </c>
      <c r="G21" s="14">
        <v>216.54</v>
      </c>
      <c r="H21" s="15">
        <v>5</v>
      </c>
      <c r="I21" s="12" t="s">
        <v>38</v>
      </c>
      <c r="J21" s="12"/>
    </row>
    <row r="22" spans="1:13" ht="10.95" customHeight="1" x14ac:dyDescent="0.2">
      <c r="A22" s="12" t="s">
        <v>43</v>
      </c>
      <c r="B22" s="12" t="s">
        <v>44</v>
      </c>
      <c r="C22" s="13">
        <v>45359</v>
      </c>
      <c r="D22" s="12" t="s">
        <v>188</v>
      </c>
      <c r="E22" s="14">
        <v>1.44</v>
      </c>
      <c r="F22" s="14">
        <v>0.24</v>
      </c>
      <c r="G22" s="14">
        <v>1.2</v>
      </c>
      <c r="H22" s="15">
        <v>20</v>
      </c>
      <c r="I22" s="12" t="s">
        <v>17</v>
      </c>
      <c r="J22" s="12"/>
    </row>
    <row r="23" spans="1:13" ht="10.95" customHeight="1" x14ac:dyDescent="0.2">
      <c r="A23" s="12" t="s">
        <v>43</v>
      </c>
      <c r="B23" s="12" t="s">
        <v>44</v>
      </c>
      <c r="C23" s="13">
        <v>45359</v>
      </c>
      <c r="D23" s="12" t="s">
        <v>189</v>
      </c>
      <c r="E23" s="14">
        <v>0.55000000000000004</v>
      </c>
      <c r="F23" s="14">
        <v>0.09</v>
      </c>
      <c r="G23" s="14">
        <v>0.46</v>
      </c>
      <c r="H23" s="15">
        <v>20</v>
      </c>
      <c r="I23" s="12" t="s">
        <v>17</v>
      </c>
      <c r="J23" s="12"/>
    </row>
    <row r="24" spans="1:13" ht="10.95" customHeight="1" x14ac:dyDescent="0.2">
      <c r="A24" s="12" t="s">
        <v>45</v>
      </c>
      <c r="B24" s="12" t="s">
        <v>46</v>
      </c>
      <c r="C24" s="13">
        <v>45359</v>
      </c>
      <c r="D24" s="12" t="s">
        <v>190</v>
      </c>
      <c r="E24" s="14">
        <v>7.2</v>
      </c>
      <c r="F24" s="14">
        <v>1.2</v>
      </c>
      <c r="G24" s="14">
        <v>6</v>
      </c>
      <c r="H24" s="15">
        <v>20</v>
      </c>
      <c r="I24" s="12" t="s">
        <v>17</v>
      </c>
      <c r="J24" s="12"/>
    </row>
    <row r="25" spans="1:13" ht="10.95" customHeight="1" x14ac:dyDescent="0.2">
      <c r="A25" s="12" t="s">
        <v>47</v>
      </c>
      <c r="B25" s="12" t="s">
        <v>48</v>
      </c>
      <c r="C25" s="13">
        <v>45359</v>
      </c>
      <c r="D25" s="12" t="s">
        <v>150</v>
      </c>
      <c r="E25" s="14">
        <v>-162</v>
      </c>
      <c r="F25" s="14">
        <v>0</v>
      </c>
      <c r="G25" s="14">
        <v>-162</v>
      </c>
      <c r="H25" s="15">
        <v>0</v>
      </c>
      <c r="I25" s="12" t="s">
        <v>49</v>
      </c>
      <c r="J25" s="12"/>
    </row>
    <row r="26" spans="1:13" ht="10.95" customHeight="1" x14ac:dyDescent="0.2">
      <c r="A26" s="12" t="s">
        <v>47</v>
      </c>
      <c r="B26" s="12" t="s">
        <v>48</v>
      </c>
      <c r="C26" s="13">
        <v>45359</v>
      </c>
      <c r="D26" s="12" t="s">
        <v>151</v>
      </c>
      <c r="E26" s="14">
        <v>-45</v>
      </c>
      <c r="F26" s="14">
        <v>-7.5</v>
      </c>
      <c r="G26" s="14">
        <v>-37.5</v>
      </c>
      <c r="H26" s="15">
        <v>20</v>
      </c>
      <c r="I26" s="12" t="s">
        <v>50</v>
      </c>
      <c r="J26" s="12"/>
    </row>
    <row r="27" spans="1:13" ht="10.95" customHeight="1" x14ac:dyDescent="0.2">
      <c r="A27" s="12" t="s">
        <v>51</v>
      </c>
      <c r="B27" s="12" t="s">
        <v>52</v>
      </c>
      <c r="C27" s="13">
        <v>45362</v>
      </c>
      <c r="D27" s="12" t="s">
        <v>53</v>
      </c>
      <c r="E27" s="14">
        <v>50</v>
      </c>
      <c r="F27" s="14">
        <v>0</v>
      </c>
      <c r="G27" s="14">
        <v>50</v>
      </c>
      <c r="H27" s="15">
        <v>0</v>
      </c>
      <c r="I27" s="12" t="s">
        <v>20</v>
      </c>
      <c r="J27" s="12"/>
    </row>
    <row r="28" spans="1:13" ht="10.95" customHeight="1" x14ac:dyDescent="0.2">
      <c r="A28" s="12" t="s">
        <v>54</v>
      </c>
      <c r="B28" s="12" t="s">
        <v>55</v>
      </c>
      <c r="C28" s="13">
        <v>45362</v>
      </c>
      <c r="D28" s="12" t="s">
        <v>152</v>
      </c>
      <c r="E28" s="14">
        <v>58.94</v>
      </c>
      <c r="F28" s="14">
        <v>9.82</v>
      </c>
      <c r="G28" s="14">
        <v>49.12</v>
      </c>
      <c r="H28" s="15">
        <v>20</v>
      </c>
      <c r="I28" s="12" t="s">
        <v>17</v>
      </c>
      <c r="J28" s="12"/>
      <c r="K28" s="46"/>
      <c r="L28" s="30"/>
      <c r="M28" s="47"/>
    </row>
    <row r="29" spans="1:13" ht="10.95" customHeight="1" x14ac:dyDescent="0.2">
      <c r="A29" s="12" t="s">
        <v>56</v>
      </c>
      <c r="B29" s="12" t="s">
        <v>57</v>
      </c>
      <c r="C29" s="13">
        <v>45362</v>
      </c>
      <c r="D29" s="98" t="s">
        <v>152</v>
      </c>
      <c r="E29" s="14">
        <v>235.06</v>
      </c>
      <c r="F29" s="14">
        <v>39.18</v>
      </c>
      <c r="G29" s="14">
        <v>195.88</v>
      </c>
      <c r="H29" s="15">
        <v>20</v>
      </c>
      <c r="I29" s="12" t="s">
        <v>17</v>
      </c>
      <c r="J29" s="12"/>
      <c r="K29" s="46"/>
      <c r="L29" s="30"/>
      <c r="M29" s="47"/>
    </row>
    <row r="30" spans="1:13" ht="10.95" customHeight="1" x14ac:dyDescent="0.2">
      <c r="A30" s="12" t="s">
        <v>58</v>
      </c>
      <c r="B30" s="12" t="s">
        <v>59</v>
      </c>
      <c r="C30" s="13">
        <v>45362</v>
      </c>
      <c r="D30" s="12" t="s">
        <v>153</v>
      </c>
      <c r="E30" s="14">
        <v>-10</v>
      </c>
      <c r="F30" s="14">
        <v>0</v>
      </c>
      <c r="G30" s="14">
        <v>-10</v>
      </c>
      <c r="H30" s="15">
        <v>0</v>
      </c>
      <c r="I30" s="12" t="s">
        <v>20</v>
      </c>
      <c r="J30" s="12"/>
      <c r="K30" s="46"/>
      <c r="L30" s="30"/>
      <c r="M30" s="47"/>
    </row>
    <row r="31" spans="1:13" ht="10.95" customHeight="1" x14ac:dyDescent="0.2">
      <c r="A31" s="12" t="s">
        <v>60</v>
      </c>
      <c r="B31" s="12" t="s">
        <v>61</v>
      </c>
      <c r="C31" s="13">
        <v>45362</v>
      </c>
      <c r="D31" s="12" t="s">
        <v>62</v>
      </c>
      <c r="E31" s="14">
        <v>10.63</v>
      </c>
      <c r="F31" s="14">
        <v>0.51</v>
      </c>
      <c r="G31" s="14">
        <v>10.119999999999999</v>
      </c>
      <c r="H31" s="15">
        <v>5</v>
      </c>
      <c r="I31" s="12" t="s">
        <v>38</v>
      </c>
      <c r="J31" s="12"/>
    </row>
    <row r="32" spans="1:13" ht="10.95" customHeight="1" x14ac:dyDescent="0.2">
      <c r="A32" s="12" t="s">
        <v>63</v>
      </c>
      <c r="B32" s="12" t="s">
        <v>64</v>
      </c>
      <c r="C32" s="13">
        <v>45362</v>
      </c>
      <c r="D32" s="12" t="s">
        <v>169</v>
      </c>
      <c r="E32" s="14">
        <v>120</v>
      </c>
      <c r="F32" s="14">
        <v>0</v>
      </c>
      <c r="G32" s="14">
        <v>120</v>
      </c>
      <c r="H32" s="15">
        <v>0</v>
      </c>
      <c r="I32" s="12" t="s">
        <v>20</v>
      </c>
      <c r="J32" s="12"/>
      <c r="K32" s="46" t="s">
        <v>243</v>
      </c>
      <c r="L32" s="30" t="s">
        <v>244</v>
      </c>
      <c r="M32" s="47" t="s">
        <v>247</v>
      </c>
    </row>
    <row r="33" spans="1:13" ht="10.95" customHeight="1" x14ac:dyDescent="0.2">
      <c r="A33" s="12" t="s">
        <v>65</v>
      </c>
      <c r="B33" s="12" t="s">
        <v>66</v>
      </c>
      <c r="C33" s="13">
        <v>45362</v>
      </c>
      <c r="D33" s="12" t="s">
        <v>170</v>
      </c>
      <c r="E33" s="14">
        <v>70</v>
      </c>
      <c r="F33" s="14">
        <v>0</v>
      </c>
      <c r="G33" s="14">
        <v>70</v>
      </c>
      <c r="H33" s="15">
        <v>0</v>
      </c>
      <c r="I33" s="12" t="s">
        <v>20</v>
      </c>
      <c r="J33" s="12"/>
      <c r="K33" s="46" t="s">
        <v>243</v>
      </c>
      <c r="L33" s="30" t="s">
        <v>244</v>
      </c>
      <c r="M33" s="47" t="s">
        <v>247</v>
      </c>
    </row>
    <row r="34" spans="1:13" ht="10.95" customHeight="1" x14ac:dyDescent="0.2">
      <c r="A34" s="12" t="s">
        <v>67</v>
      </c>
      <c r="B34" s="12" t="s">
        <v>68</v>
      </c>
      <c r="C34" s="13">
        <v>45362</v>
      </c>
      <c r="D34" s="12" t="s">
        <v>171</v>
      </c>
      <c r="E34" s="14">
        <v>50</v>
      </c>
      <c r="F34" s="14">
        <v>0</v>
      </c>
      <c r="G34" s="14">
        <v>50</v>
      </c>
      <c r="H34" s="15">
        <v>0</v>
      </c>
      <c r="I34" s="12" t="s">
        <v>20</v>
      </c>
      <c r="J34" s="12"/>
      <c r="K34" s="46" t="s">
        <v>243</v>
      </c>
      <c r="L34" s="30" t="s">
        <v>244</v>
      </c>
      <c r="M34" s="47" t="s">
        <v>247</v>
      </c>
    </row>
    <row r="35" spans="1:13" ht="10.95" customHeight="1" x14ac:dyDescent="0.2">
      <c r="A35" s="12" t="s">
        <v>69</v>
      </c>
      <c r="B35" s="12" t="s">
        <v>70</v>
      </c>
      <c r="C35" s="13">
        <v>45362</v>
      </c>
      <c r="D35" s="101" t="s">
        <v>172</v>
      </c>
      <c r="E35" s="14">
        <v>100</v>
      </c>
      <c r="F35" s="14">
        <v>0</v>
      </c>
      <c r="G35" s="14">
        <v>100</v>
      </c>
      <c r="H35" s="15">
        <v>0</v>
      </c>
      <c r="I35" s="12" t="s">
        <v>20</v>
      </c>
      <c r="J35" s="12"/>
      <c r="K35" s="46" t="s">
        <v>243</v>
      </c>
      <c r="L35" s="30" t="s">
        <v>244</v>
      </c>
      <c r="M35" s="47" t="s">
        <v>247</v>
      </c>
    </row>
    <row r="36" spans="1:13" ht="10.95" customHeight="1" x14ac:dyDescent="0.2">
      <c r="A36" s="12" t="s">
        <v>71</v>
      </c>
      <c r="B36" s="12" t="s">
        <v>72</v>
      </c>
      <c r="C36" s="13">
        <v>45362</v>
      </c>
      <c r="D36" s="12" t="s">
        <v>173</v>
      </c>
      <c r="E36" s="14">
        <v>90</v>
      </c>
      <c r="F36" s="14">
        <v>0</v>
      </c>
      <c r="G36" s="14">
        <v>90</v>
      </c>
      <c r="H36" s="15">
        <v>0</v>
      </c>
      <c r="I36" s="12" t="s">
        <v>20</v>
      </c>
      <c r="J36" s="12"/>
      <c r="K36" s="46" t="s">
        <v>243</v>
      </c>
      <c r="L36" s="30" t="s">
        <v>244</v>
      </c>
      <c r="M36" s="47" t="s">
        <v>247</v>
      </c>
    </row>
    <row r="37" spans="1:13" ht="10.95" customHeight="1" x14ac:dyDescent="0.2">
      <c r="A37" s="12" t="s">
        <v>73</v>
      </c>
      <c r="B37" s="12" t="s">
        <v>74</v>
      </c>
      <c r="C37" s="13">
        <v>45362</v>
      </c>
      <c r="D37" s="12" t="s">
        <v>174</v>
      </c>
      <c r="E37" s="14">
        <v>420</v>
      </c>
      <c r="F37" s="14">
        <v>0</v>
      </c>
      <c r="G37" s="14">
        <v>420</v>
      </c>
      <c r="H37" s="15">
        <v>0</v>
      </c>
      <c r="I37" s="12" t="s">
        <v>20</v>
      </c>
      <c r="J37" s="12"/>
      <c r="K37" s="46" t="s">
        <v>243</v>
      </c>
      <c r="L37" s="30" t="s">
        <v>244</v>
      </c>
      <c r="M37" s="47" t="s">
        <v>247</v>
      </c>
    </row>
    <row r="38" spans="1:13" ht="10.95" customHeight="1" x14ac:dyDescent="0.2">
      <c r="A38" s="12" t="s">
        <v>18</v>
      </c>
      <c r="B38" s="12" t="s">
        <v>19</v>
      </c>
      <c r="C38" s="13">
        <v>45362</v>
      </c>
      <c r="D38" s="12" t="s">
        <v>175</v>
      </c>
      <c r="E38" s="14">
        <v>70</v>
      </c>
      <c r="F38" s="14">
        <v>0</v>
      </c>
      <c r="G38" s="14">
        <v>70</v>
      </c>
      <c r="H38" s="15">
        <v>0</v>
      </c>
      <c r="I38" s="12" t="s">
        <v>20</v>
      </c>
      <c r="J38" s="12"/>
      <c r="K38" s="46" t="s">
        <v>243</v>
      </c>
      <c r="L38" s="30" t="s">
        <v>244</v>
      </c>
      <c r="M38" s="47" t="s">
        <v>247</v>
      </c>
    </row>
    <row r="39" spans="1:13" ht="10.95" customHeight="1" x14ac:dyDescent="0.2">
      <c r="A39" s="12" t="s">
        <v>75</v>
      </c>
      <c r="B39" s="12" t="s">
        <v>76</v>
      </c>
      <c r="C39" s="13">
        <v>45362</v>
      </c>
      <c r="D39" s="12" t="s">
        <v>176</v>
      </c>
      <c r="E39" s="14">
        <v>60</v>
      </c>
      <c r="F39" s="14">
        <v>0</v>
      </c>
      <c r="G39" s="14">
        <v>60</v>
      </c>
      <c r="H39" s="15">
        <v>0</v>
      </c>
      <c r="I39" s="12" t="s">
        <v>20</v>
      </c>
      <c r="J39" s="12"/>
      <c r="K39" s="46" t="s">
        <v>243</v>
      </c>
      <c r="L39" s="30" t="s">
        <v>244</v>
      </c>
      <c r="M39" s="47" t="s">
        <v>247</v>
      </c>
    </row>
    <row r="40" spans="1:13" ht="10.95" customHeight="1" x14ac:dyDescent="0.2">
      <c r="A40" s="12" t="s">
        <v>54</v>
      </c>
      <c r="B40" s="12" t="s">
        <v>55</v>
      </c>
      <c r="C40" s="13">
        <v>45362</v>
      </c>
      <c r="D40" s="12" t="s">
        <v>177</v>
      </c>
      <c r="E40" s="14">
        <v>20.149999999999999</v>
      </c>
      <c r="F40" s="14">
        <v>0</v>
      </c>
      <c r="G40" s="14">
        <v>20.149999999999999</v>
      </c>
      <c r="H40" s="15">
        <v>0</v>
      </c>
      <c r="I40" s="12" t="s">
        <v>20</v>
      </c>
      <c r="J40" s="12"/>
      <c r="K40" s="46" t="s">
        <v>243</v>
      </c>
      <c r="L40" s="30" t="s">
        <v>244</v>
      </c>
      <c r="M40" s="47" t="s">
        <v>247</v>
      </c>
    </row>
    <row r="41" spans="1:13" ht="10.95" customHeight="1" x14ac:dyDescent="0.2">
      <c r="A41" s="12" t="s">
        <v>77</v>
      </c>
      <c r="B41" s="12" t="s">
        <v>78</v>
      </c>
      <c r="C41" s="13">
        <v>45364</v>
      </c>
      <c r="D41" s="12" t="s">
        <v>178</v>
      </c>
      <c r="E41" s="14">
        <v>107.04</v>
      </c>
      <c r="F41" s="14">
        <v>0</v>
      </c>
      <c r="G41" s="14">
        <v>107.04</v>
      </c>
      <c r="H41" s="15">
        <v>0</v>
      </c>
      <c r="I41" s="12" t="s">
        <v>20</v>
      </c>
      <c r="J41" s="12"/>
      <c r="K41" s="46" t="s">
        <v>243</v>
      </c>
      <c r="L41" s="30" t="s">
        <v>244</v>
      </c>
      <c r="M41" s="47" t="s">
        <v>247</v>
      </c>
    </row>
    <row r="42" spans="1:13" ht="10.95" customHeight="1" x14ac:dyDescent="0.2">
      <c r="A42" s="12" t="s">
        <v>77</v>
      </c>
      <c r="B42" s="12" t="s">
        <v>78</v>
      </c>
      <c r="C42" s="13">
        <v>45364</v>
      </c>
      <c r="D42" s="12" t="s">
        <v>179</v>
      </c>
      <c r="E42" s="14">
        <v>80</v>
      </c>
      <c r="F42" s="14">
        <v>0</v>
      </c>
      <c r="G42" s="14">
        <v>80</v>
      </c>
      <c r="H42" s="15">
        <v>0</v>
      </c>
      <c r="I42" s="12" t="s">
        <v>20</v>
      </c>
      <c r="J42" s="12"/>
      <c r="K42" s="46" t="s">
        <v>243</v>
      </c>
      <c r="L42" s="30" t="s">
        <v>244</v>
      </c>
      <c r="M42" s="47" t="s">
        <v>247</v>
      </c>
    </row>
    <row r="43" spans="1:13" ht="10.95" customHeight="1" x14ac:dyDescent="0.2">
      <c r="A43" s="12" t="s">
        <v>31</v>
      </c>
      <c r="B43" s="12" t="s">
        <v>32</v>
      </c>
      <c r="C43" s="13">
        <v>45364</v>
      </c>
      <c r="D43" s="97" t="s">
        <v>79</v>
      </c>
      <c r="E43" s="14">
        <v>500</v>
      </c>
      <c r="F43" s="14">
        <v>0</v>
      </c>
      <c r="G43" s="14">
        <v>500</v>
      </c>
      <c r="H43" s="15">
        <v>0</v>
      </c>
      <c r="I43" s="12" t="s">
        <v>20</v>
      </c>
      <c r="J43" s="12" t="s">
        <v>80</v>
      </c>
      <c r="K43" s="46" t="s">
        <v>243</v>
      </c>
      <c r="L43" s="30" t="s">
        <v>244</v>
      </c>
      <c r="M43" s="47" t="s">
        <v>251</v>
      </c>
    </row>
    <row r="44" spans="1:13" ht="10.95" customHeight="1" x14ac:dyDescent="0.2">
      <c r="A44" s="12" t="s">
        <v>71</v>
      </c>
      <c r="B44" s="12" t="s">
        <v>72</v>
      </c>
      <c r="C44" s="13">
        <v>45364</v>
      </c>
      <c r="D44" s="12" t="s">
        <v>154</v>
      </c>
      <c r="E44" s="14">
        <v>216</v>
      </c>
      <c r="F44" s="14">
        <v>36</v>
      </c>
      <c r="G44" s="14">
        <v>180</v>
      </c>
      <c r="H44" s="15">
        <v>20</v>
      </c>
      <c r="I44" s="12" t="s">
        <v>17</v>
      </c>
      <c r="J44" s="12"/>
      <c r="K44" s="46" t="s">
        <v>243</v>
      </c>
      <c r="L44" s="30" t="s">
        <v>244</v>
      </c>
      <c r="M44" s="35" t="s">
        <v>252</v>
      </c>
    </row>
    <row r="45" spans="1:13" ht="10.95" customHeight="1" x14ac:dyDescent="0.2">
      <c r="A45" s="12" t="s">
        <v>31</v>
      </c>
      <c r="B45" s="12" t="s">
        <v>32</v>
      </c>
      <c r="C45" s="13">
        <v>45366</v>
      </c>
      <c r="D45" s="97" t="s">
        <v>155</v>
      </c>
      <c r="E45" s="14">
        <v>500</v>
      </c>
      <c r="F45" s="14">
        <v>0</v>
      </c>
      <c r="G45" s="14">
        <v>500</v>
      </c>
      <c r="H45" s="15">
        <v>0</v>
      </c>
      <c r="I45" s="12" t="s">
        <v>20</v>
      </c>
      <c r="J45" s="12" t="s">
        <v>80</v>
      </c>
      <c r="K45" s="46" t="s">
        <v>243</v>
      </c>
      <c r="L45" s="30" t="s">
        <v>244</v>
      </c>
      <c r="M45" s="35" t="s">
        <v>252</v>
      </c>
    </row>
    <row r="46" spans="1:13" ht="10.95" customHeight="1" x14ac:dyDescent="0.2">
      <c r="A46" s="12" t="s">
        <v>81</v>
      </c>
      <c r="B46" s="12" t="s">
        <v>82</v>
      </c>
      <c r="C46" s="13">
        <v>45366</v>
      </c>
      <c r="D46" s="12" t="s">
        <v>156</v>
      </c>
      <c r="E46" s="14">
        <v>500</v>
      </c>
      <c r="F46" s="14">
        <v>0</v>
      </c>
      <c r="G46" s="14">
        <v>500</v>
      </c>
      <c r="H46" s="15">
        <v>0</v>
      </c>
      <c r="I46" s="12" t="s">
        <v>20</v>
      </c>
      <c r="J46" s="12"/>
      <c r="K46" s="35"/>
      <c r="L46" s="35"/>
      <c r="M46" s="35"/>
    </row>
    <row r="47" spans="1:13" ht="10.95" customHeight="1" x14ac:dyDescent="0.2">
      <c r="A47" s="12" t="s">
        <v>83</v>
      </c>
      <c r="B47" s="12" t="s">
        <v>84</v>
      </c>
      <c r="C47" s="13">
        <v>45369</v>
      </c>
      <c r="D47" s="12" t="s">
        <v>180</v>
      </c>
      <c r="E47" s="14">
        <v>3</v>
      </c>
      <c r="F47" s="14">
        <v>0</v>
      </c>
      <c r="G47" s="14">
        <v>3</v>
      </c>
      <c r="H47" s="15">
        <v>0</v>
      </c>
      <c r="I47" s="12" t="s">
        <v>20</v>
      </c>
      <c r="J47" s="12"/>
      <c r="K47" s="35"/>
      <c r="L47" s="35"/>
      <c r="M47" s="35"/>
    </row>
    <row r="48" spans="1:13" ht="10.95" customHeight="1" x14ac:dyDescent="0.2">
      <c r="A48" s="12" t="s">
        <v>85</v>
      </c>
      <c r="B48" s="74" t="s">
        <v>86</v>
      </c>
      <c r="C48" s="13">
        <v>45369</v>
      </c>
      <c r="D48" s="101" t="s">
        <v>181</v>
      </c>
      <c r="E48" s="14">
        <v>3</v>
      </c>
      <c r="F48" s="14">
        <v>0</v>
      </c>
      <c r="G48" s="14">
        <v>3</v>
      </c>
      <c r="H48" s="15">
        <v>0</v>
      </c>
      <c r="I48" s="12" t="s">
        <v>20</v>
      </c>
      <c r="J48" s="12"/>
      <c r="K48" s="35"/>
      <c r="L48" s="35"/>
      <c r="M48" s="35"/>
    </row>
    <row r="49" spans="1:13" ht="10.95" customHeight="1" x14ac:dyDescent="0.2">
      <c r="A49" s="12" t="s">
        <v>88</v>
      </c>
      <c r="B49" s="12" t="s">
        <v>89</v>
      </c>
      <c r="C49" s="13">
        <v>45369</v>
      </c>
      <c r="D49" s="12" t="s">
        <v>182</v>
      </c>
      <c r="E49" s="14">
        <v>1</v>
      </c>
      <c r="F49" s="14">
        <v>0</v>
      </c>
      <c r="G49" s="14">
        <v>1</v>
      </c>
      <c r="H49" s="15">
        <v>0</v>
      </c>
      <c r="I49" s="12" t="s">
        <v>20</v>
      </c>
      <c r="J49" s="12"/>
      <c r="K49" s="35"/>
      <c r="L49" s="35"/>
      <c r="M49" s="35"/>
    </row>
    <row r="50" spans="1:13" ht="10.95" customHeight="1" x14ac:dyDescent="0.2">
      <c r="A50" s="12" t="s">
        <v>23</v>
      </c>
      <c r="B50" s="12" t="s">
        <v>24</v>
      </c>
      <c r="C50" s="13">
        <v>45369</v>
      </c>
      <c r="D50" s="12" t="s">
        <v>183</v>
      </c>
      <c r="E50" s="14">
        <v>10.88</v>
      </c>
      <c r="F50" s="14">
        <v>1.81</v>
      </c>
      <c r="G50" s="14">
        <v>9.07</v>
      </c>
      <c r="H50" s="15">
        <v>20</v>
      </c>
      <c r="I50" s="12" t="s">
        <v>17</v>
      </c>
      <c r="J50" s="12"/>
      <c r="K50" s="35"/>
      <c r="L50" s="35"/>
      <c r="M50" s="35"/>
    </row>
    <row r="51" spans="1:13" ht="10.95" customHeight="1" x14ac:dyDescent="0.2">
      <c r="A51" s="12" t="s">
        <v>90</v>
      </c>
      <c r="B51" s="12" t="s">
        <v>91</v>
      </c>
      <c r="C51" s="13">
        <v>45369</v>
      </c>
      <c r="D51" s="12" t="s">
        <v>92</v>
      </c>
      <c r="E51" s="14">
        <v>-8</v>
      </c>
      <c r="F51" s="14">
        <v>0</v>
      </c>
      <c r="G51" s="14">
        <v>-8</v>
      </c>
      <c r="H51" s="15">
        <v>0</v>
      </c>
      <c r="I51" s="12" t="s">
        <v>20</v>
      </c>
      <c r="J51" s="12"/>
    </row>
    <row r="52" spans="1:13" ht="10.95" customHeight="1" x14ac:dyDescent="0.2">
      <c r="A52" s="12" t="s">
        <v>93</v>
      </c>
      <c r="B52" s="12" t="s">
        <v>94</v>
      </c>
      <c r="C52" s="13">
        <v>45371</v>
      </c>
      <c r="D52" s="12" t="s">
        <v>184</v>
      </c>
      <c r="E52" s="14">
        <v>18</v>
      </c>
      <c r="F52" s="14">
        <v>0</v>
      </c>
      <c r="G52" s="14">
        <v>18</v>
      </c>
      <c r="H52" s="15">
        <v>0</v>
      </c>
      <c r="I52" s="12" t="s">
        <v>20</v>
      </c>
      <c r="J52" s="12"/>
    </row>
    <row r="53" spans="1:13" ht="10.95" customHeight="1" x14ac:dyDescent="0.2">
      <c r="A53" s="12" t="s">
        <v>93</v>
      </c>
      <c r="B53" s="12" t="s">
        <v>94</v>
      </c>
      <c r="C53" s="13">
        <v>45371</v>
      </c>
      <c r="D53" s="12" t="s">
        <v>185</v>
      </c>
      <c r="E53" s="14">
        <v>3</v>
      </c>
      <c r="F53" s="14">
        <v>0</v>
      </c>
      <c r="G53" s="14">
        <v>3</v>
      </c>
      <c r="H53" s="15">
        <v>0</v>
      </c>
      <c r="I53" s="12" t="s">
        <v>20</v>
      </c>
      <c r="J53" s="12"/>
      <c r="K53" s="49"/>
      <c r="L53" s="30"/>
      <c r="M53" s="30"/>
    </row>
    <row r="54" spans="1:13" ht="10.95" customHeight="1" x14ac:dyDescent="0.2">
      <c r="A54" s="12" t="s">
        <v>95</v>
      </c>
      <c r="B54" s="12" t="s">
        <v>96</v>
      </c>
      <c r="C54" s="13">
        <v>45371</v>
      </c>
      <c r="D54" s="12" t="s">
        <v>97</v>
      </c>
      <c r="E54" s="14">
        <v>16.260000000000002</v>
      </c>
      <c r="F54" s="14">
        <v>0</v>
      </c>
      <c r="G54" s="14">
        <v>16.260000000000002</v>
      </c>
      <c r="H54" s="15">
        <v>0</v>
      </c>
      <c r="I54" s="12" t="s">
        <v>20</v>
      </c>
      <c r="J54" s="12"/>
      <c r="K54" s="46"/>
      <c r="L54" s="30"/>
      <c r="M54" s="47"/>
    </row>
    <row r="55" spans="1:13" ht="10.95" customHeight="1" x14ac:dyDescent="0.2">
      <c r="A55" s="12" t="s">
        <v>98</v>
      </c>
      <c r="B55" s="12" t="s">
        <v>99</v>
      </c>
      <c r="C55" s="13">
        <v>45371</v>
      </c>
      <c r="D55" s="12" t="s">
        <v>100</v>
      </c>
      <c r="E55" s="14">
        <v>1.82</v>
      </c>
      <c r="F55" s="14">
        <v>0</v>
      </c>
      <c r="G55" s="14">
        <v>1.82</v>
      </c>
      <c r="H55" s="15">
        <v>0</v>
      </c>
      <c r="I55" s="12" t="s">
        <v>20</v>
      </c>
      <c r="J55" s="12"/>
      <c r="K55" s="46"/>
      <c r="L55" s="30"/>
      <c r="M55" s="47"/>
    </row>
    <row r="56" spans="1:13" ht="10.95" customHeight="1" x14ac:dyDescent="0.2">
      <c r="A56" s="12" t="s">
        <v>98</v>
      </c>
      <c r="B56" s="12" t="s">
        <v>99</v>
      </c>
      <c r="C56" s="13">
        <v>45371</v>
      </c>
      <c r="D56" s="12" t="s">
        <v>101</v>
      </c>
      <c r="E56" s="14">
        <v>6.78</v>
      </c>
      <c r="F56" s="14">
        <v>0</v>
      </c>
      <c r="G56" s="14">
        <v>6.78</v>
      </c>
      <c r="H56" s="15">
        <v>0</v>
      </c>
      <c r="I56" s="12" t="s">
        <v>20</v>
      </c>
      <c r="J56" s="12"/>
      <c r="K56" s="46"/>
      <c r="L56" s="30"/>
      <c r="M56" s="47"/>
    </row>
    <row r="57" spans="1:13" ht="10.95" customHeight="1" x14ac:dyDescent="0.2">
      <c r="A57" s="12" t="s">
        <v>51</v>
      </c>
      <c r="B57" s="12" t="s">
        <v>52</v>
      </c>
      <c r="C57" s="13">
        <v>45372</v>
      </c>
      <c r="D57" s="12" t="s">
        <v>102</v>
      </c>
      <c r="E57" s="14">
        <v>50</v>
      </c>
      <c r="F57" s="14">
        <v>0</v>
      </c>
      <c r="G57" s="14">
        <v>50</v>
      </c>
      <c r="H57" s="15">
        <v>0</v>
      </c>
      <c r="I57" s="12" t="s">
        <v>20</v>
      </c>
      <c r="J57" s="12"/>
    </row>
    <row r="58" spans="1:13" ht="10.95" customHeight="1" x14ac:dyDescent="0.2">
      <c r="A58" s="12" t="s">
        <v>103</v>
      </c>
      <c r="B58" s="12" t="s">
        <v>104</v>
      </c>
      <c r="C58" s="13">
        <v>45372</v>
      </c>
      <c r="D58" s="12" t="s">
        <v>186</v>
      </c>
      <c r="E58" s="14">
        <v>137.61000000000001</v>
      </c>
      <c r="F58" s="14">
        <v>0</v>
      </c>
      <c r="G58" s="14">
        <v>137.61000000000001</v>
      </c>
      <c r="H58" s="15">
        <v>0</v>
      </c>
      <c r="I58" s="12" t="s">
        <v>20</v>
      </c>
      <c r="J58" s="12"/>
    </row>
    <row r="59" spans="1:13" ht="10.95" customHeight="1" x14ac:dyDescent="0.2">
      <c r="A59" s="12" t="s">
        <v>103</v>
      </c>
      <c r="B59" s="12" t="s">
        <v>104</v>
      </c>
      <c r="C59" s="13">
        <v>45372</v>
      </c>
      <c r="D59" s="12" t="s">
        <v>187</v>
      </c>
      <c r="E59" s="14">
        <v>146.41</v>
      </c>
      <c r="F59" s="14">
        <v>0</v>
      </c>
      <c r="G59" s="14">
        <v>146.41</v>
      </c>
      <c r="H59" s="15">
        <v>0</v>
      </c>
      <c r="I59" s="12" t="s">
        <v>20</v>
      </c>
      <c r="J59" s="12"/>
    </row>
    <row r="60" spans="1:13" ht="10.95" customHeight="1" x14ac:dyDescent="0.2">
      <c r="A60" s="12" t="s">
        <v>21</v>
      </c>
      <c r="B60" s="12" t="s">
        <v>22</v>
      </c>
      <c r="C60" s="13">
        <v>45373</v>
      </c>
      <c r="D60" s="12" t="s">
        <v>157</v>
      </c>
      <c r="E60" s="14">
        <v>40</v>
      </c>
      <c r="F60" s="14">
        <v>0</v>
      </c>
      <c r="G60" s="14">
        <v>40</v>
      </c>
      <c r="H60" s="15">
        <v>0</v>
      </c>
      <c r="I60" s="12" t="s">
        <v>20</v>
      </c>
      <c r="J60" s="12"/>
    </row>
    <row r="61" spans="1:13" ht="10.95" customHeight="1" x14ac:dyDescent="0.2">
      <c r="A61" s="12" t="s">
        <v>105</v>
      </c>
      <c r="B61" s="12" t="s">
        <v>106</v>
      </c>
      <c r="C61" s="13">
        <v>45373</v>
      </c>
      <c r="D61" s="101" t="s">
        <v>158</v>
      </c>
      <c r="E61" s="14">
        <v>2311.8000000000002</v>
      </c>
      <c r="F61" s="14">
        <v>385.3</v>
      </c>
      <c r="G61" s="14">
        <v>1926.5</v>
      </c>
      <c r="H61" s="15">
        <v>20</v>
      </c>
      <c r="I61" s="12" t="s">
        <v>17</v>
      </c>
      <c r="J61" s="12"/>
      <c r="K61" s="46" t="s">
        <v>243</v>
      </c>
      <c r="L61" s="35" t="s">
        <v>256</v>
      </c>
      <c r="M61" s="35" t="s">
        <v>255</v>
      </c>
    </row>
    <row r="62" spans="1:13" ht="10.95" customHeight="1" x14ac:dyDescent="0.2">
      <c r="A62" s="12" t="s">
        <v>33</v>
      </c>
      <c r="B62" s="12" t="s">
        <v>34</v>
      </c>
      <c r="C62" s="13">
        <v>45373</v>
      </c>
      <c r="D62" s="12" t="s">
        <v>159</v>
      </c>
      <c r="E62" s="14">
        <v>249.5</v>
      </c>
      <c r="F62" s="14">
        <v>41.58</v>
      </c>
      <c r="G62" s="14">
        <v>207.92</v>
      </c>
      <c r="H62" s="15">
        <v>20</v>
      </c>
      <c r="I62" s="12" t="s">
        <v>17</v>
      </c>
      <c r="J62" s="12"/>
    </row>
    <row r="63" spans="1:13" ht="10.95" customHeight="1" x14ac:dyDescent="0.2">
      <c r="A63" s="12" t="s">
        <v>107</v>
      </c>
      <c r="B63" s="12" t="s">
        <v>108</v>
      </c>
      <c r="C63" s="13">
        <v>45373</v>
      </c>
      <c r="D63" s="12" t="s">
        <v>109</v>
      </c>
      <c r="E63" s="14">
        <v>-40</v>
      </c>
      <c r="F63" s="14">
        <v>0</v>
      </c>
      <c r="G63" s="14">
        <v>-40</v>
      </c>
      <c r="H63" s="15">
        <v>0</v>
      </c>
      <c r="I63" s="12" t="s">
        <v>20</v>
      </c>
      <c r="J63" s="12"/>
    </row>
    <row r="64" spans="1:13" ht="10.95" customHeight="1" x14ac:dyDescent="0.2">
      <c r="A64" s="12" t="s">
        <v>110</v>
      </c>
      <c r="B64" s="12" t="s">
        <v>111</v>
      </c>
      <c r="C64" s="13">
        <v>45373</v>
      </c>
      <c r="D64" s="12" t="s">
        <v>160</v>
      </c>
      <c r="E64" s="14">
        <v>823.17</v>
      </c>
      <c r="F64" s="14">
        <v>0</v>
      </c>
      <c r="G64" s="14">
        <v>823.17</v>
      </c>
      <c r="H64" s="15">
        <v>0</v>
      </c>
      <c r="I64" s="12" t="s">
        <v>20</v>
      </c>
      <c r="J64" s="12"/>
      <c r="K64" s="46" t="s">
        <v>243</v>
      </c>
      <c r="L64" s="30" t="s">
        <v>248</v>
      </c>
      <c r="M64" s="30" t="s">
        <v>249</v>
      </c>
    </row>
    <row r="65" spans="1:13" ht="10.95" customHeight="1" x14ac:dyDescent="0.2">
      <c r="A65" s="12" t="s">
        <v>71</v>
      </c>
      <c r="B65" s="12" t="s">
        <v>72</v>
      </c>
      <c r="C65" s="13">
        <v>45373</v>
      </c>
      <c r="D65" s="12" t="s">
        <v>161</v>
      </c>
      <c r="E65" s="14">
        <v>413.23</v>
      </c>
      <c r="F65" s="14">
        <v>68.87</v>
      </c>
      <c r="G65" s="14">
        <v>344.36</v>
      </c>
      <c r="H65" s="15">
        <v>20</v>
      </c>
      <c r="I65" s="12" t="s">
        <v>17</v>
      </c>
      <c r="J65" s="12"/>
      <c r="K65" s="46"/>
      <c r="L65" s="30"/>
      <c r="M65" s="30"/>
    </row>
    <row r="66" spans="1:13" ht="10.95" customHeight="1" x14ac:dyDescent="0.2">
      <c r="A66" s="12" t="s">
        <v>43</v>
      </c>
      <c r="B66" s="12" t="s">
        <v>44</v>
      </c>
      <c r="C66" s="13">
        <v>45379</v>
      </c>
      <c r="D66" s="12" t="s">
        <v>114</v>
      </c>
      <c r="E66" s="14">
        <v>32.14</v>
      </c>
      <c r="F66" s="14">
        <v>5.36</v>
      </c>
      <c r="G66" s="14">
        <v>26.78</v>
      </c>
      <c r="H66" s="15">
        <v>20</v>
      </c>
      <c r="I66" s="12" t="s">
        <v>17</v>
      </c>
      <c r="J66" s="12"/>
    </row>
    <row r="67" spans="1:13" ht="10.95" customHeight="1" x14ac:dyDescent="0.2">
      <c r="A67" s="12" t="s">
        <v>83</v>
      </c>
      <c r="B67" s="12" t="s">
        <v>84</v>
      </c>
      <c r="C67" s="13">
        <v>45379</v>
      </c>
      <c r="D67" s="12" t="s">
        <v>115</v>
      </c>
      <c r="E67" s="14">
        <v>1.8</v>
      </c>
      <c r="F67" s="14">
        <v>0</v>
      </c>
      <c r="G67" s="14">
        <v>1.8</v>
      </c>
      <c r="H67" s="15">
        <v>0</v>
      </c>
      <c r="I67" s="12" t="s">
        <v>20</v>
      </c>
      <c r="J67" s="12"/>
    </row>
    <row r="68" spans="1:13" ht="10.95" customHeight="1" x14ac:dyDescent="0.2">
      <c r="A68" s="12" t="s">
        <v>56</v>
      </c>
      <c r="B68" s="12" t="s">
        <v>57</v>
      </c>
      <c r="C68" s="13">
        <v>45379</v>
      </c>
      <c r="D68" s="98" t="s">
        <v>162</v>
      </c>
      <c r="E68" s="14">
        <v>112.2</v>
      </c>
      <c r="F68" s="14">
        <v>18.7</v>
      </c>
      <c r="G68" s="14">
        <v>93.5</v>
      </c>
      <c r="H68" s="15">
        <v>20</v>
      </c>
      <c r="I68" s="12" t="s">
        <v>17</v>
      </c>
      <c r="J68" s="12"/>
    </row>
    <row r="69" spans="1:13" ht="10.95" customHeight="1" x14ac:dyDescent="0.2">
      <c r="A69" s="12" t="s">
        <v>56</v>
      </c>
      <c r="B69" s="12" t="s">
        <v>57</v>
      </c>
      <c r="C69" s="13">
        <v>45379</v>
      </c>
      <c r="D69" s="98" t="s">
        <v>163</v>
      </c>
      <c r="E69" s="14">
        <v>18</v>
      </c>
      <c r="F69" s="14">
        <v>3</v>
      </c>
      <c r="G69" s="14">
        <v>15</v>
      </c>
      <c r="H69" s="15">
        <v>20</v>
      </c>
      <c r="I69" s="12" t="s">
        <v>17</v>
      </c>
      <c r="J69" s="12"/>
    </row>
    <row r="70" spans="1:13" ht="10.95" customHeight="1" x14ac:dyDescent="0.2">
      <c r="A70" s="12" t="s">
        <v>56</v>
      </c>
      <c r="B70" s="12" t="s">
        <v>57</v>
      </c>
      <c r="C70" s="13">
        <v>45379</v>
      </c>
      <c r="D70" s="98" t="s">
        <v>164</v>
      </c>
      <c r="E70" s="14">
        <v>10.199999999999999</v>
      </c>
      <c r="F70" s="14">
        <v>1.7</v>
      </c>
      <c r="G70" s="14">
        <v>8.5</v>
      </c>
      <c r="H70" s="15">
        <v>20</v>
      </c>
      <c r="I70" s="12" t="s">
        <v>17</v>
      </c>
      <c r="J70" s="12"/>
    </row>
    <row r="71" spans="1:13" ht="10.95" customHeight="1" x14ac:dyDescent="0.2">
      <c r="A71" s="12" t="s">
        <v>25</v>
      </c>
      <c r="B71" s="12" t="s">
        <v>26</v>
      </c>
      <c r="C71" s="13">
        <v>45379</v>
      </c>
      <c r="D71" s="12" t="s">
        <v>141</v>
      </c>
      <c r="E71" s="14">
        <v>648</v>
      </c>
      <c r="F71" s="14">
        <v>108</v>
      </c>
      <c r="G71" s="14">
        <v>540</v>
      </c>
      <c r="H71" s="15">
        <v>20</v>
      </c>
      <c r="I71" s="12" t="s">
        <v>17</v>
      </c>
      <c r="J71" s="12"/>
      <c r="K71" s="46" t="s">
        <v>243</v>
      </c>
      <c r="L71" s="30" t="s">
        <v>244</v>
      </c>
      <c r="M71" s="47" t="s">
        <v>246</v>
      </c>
    </row>
    <row r="72" spans="1:13" ht="10.95" customHeight="1" x14ac:dyDescent="0.2">
      <c r="A72" s="12" t="s">
        <v>29</v>
      </c>
      <c r="B72" s="12" t="s">
        <v>30</v>
      </c>
      <c r="C72" s="13">
        <v>45379</v>
      </c>
      <c r="D72" s="12" t="s">
        <v>143</v>
      </c>
      <c r="E72" s="14">
        <v>104</v>
      </c>
      <c r="F72" s="14">
        <v>17.329999999999998</v>
      </c>
      <c r="G72" s="14">
        <v>86.67</v>
      </c>
      <c r="H72" s="15">
        <v>20</v>
      </c>
      <c r="I72" s="12" t="s">
        <v>17</v>
      </c>
      <c r="J72" s="12"/>
      <c r="K72" s="46" t="s">
        <v>243</v>
      </c>
      <c r="L72" s="30" t="s">
        <v>244</v>
      </c>
      <c r="M72" s="47" t="s">
        <v>246</v>
      </c>
    </row>
    <row r="73" spans="1:13" ht="10.95" customHeight="1" x14ac:dyDescent="0.2">
      <c r="A73" s="12" t="s">
        <v>29</v>
      </c>
      <c r="B73" s="12" t="s">
        <v>30</v>
      </c>
      <c r="C73" s="13">
        <v>45379</v>
      </c>
      <c r="D73" s="12" t="s">
        <v>144</v>
      </c>
      <c r="E73" s="14">
        <v>195</v>
      </c>
      <c r="F73" s="14">
        <v>32.5</v>
      </c>
      <c r="G73" s="14">
        <v>162.5</v>
      </c>
      <c r="H73" s="15">
        <v>20</v>
      </c>
      <c r="I73" s="12" t="s">
        <v>17</v>
      </c>
      <c r="J73" s="12"/>
      <c r="K73" s="46" t="s">
        <v>243</v>
      </c>
      <c r="L73" s="30" t="s">
        <v>244</v>
      </c>
      <c r="M73" s="47" t="s">
        <v>246</v>
      </c>
    </row>
    <row r="74" spans="1:13" ht="10.95" customHeight="1" x14ac:dyDescent="0.2">
      <c r="A74" s="12" t="s">
        <v>14</v>
      </c>
      <c r="B74" s="12" t="s">
        <v>15</v>
      </c>
      <c r="C74" s="13">
        <v>45379</v>
      </c>
      <c r="D74" s="12" t="s">
        <v>145</v>
      </c>
      <c r="E74" s="14">
        <v>65</v>
      </c>
      <c r="F74" s="14">
        <v>10.83</v>
      </c>
      <c r="G74" s="14">
        <v>54.17</v>
      </c>
      <c r="H74" s="15">
        <v>20</v>
      </c>
      <c r="I74" s="12" t="s">
        <v>17</v>
      </c>
      <c r="J74" s="12"/>
      <c r="K74" s="46" t="s">
        <v>243</v>
      </c>
      <c r="L74" s="30" t="s">
        <v>244</v>
      </c>
      <c r="M74" s="47" t="s">
        <v>246</v>
      </c>
    </row>
    <row r="75" spans="1:13" ht="10.95" customHeight="1" x14ac:dyDescent="0.2">
      <c r="A75" s="12" t="s">
        <v>116</v>
      </c>
      <c r="B75" s="12" t="s">
        <v>117</v>
      </c>
      <c r="C75" s="13">
        <v>45379</v>
      </c>
      <c r="D75" s="12" t="s">
        <v>118</v>
      </c>
      <c r="E75" s="14">
        <v>192</v>
      </c>
      <c r="F75" s="14">
        <v>32</v>
      </c>
      <c r="G75" s="14">
        <v>160</v>
      </c>
      <c r="H75" s="15">
        <v>20</v>
      </c>
      <c r="I75" s="12" t="s">
        <v>17</v>
      </c>
      <c r="J75" s="12"/>
      <c r="K75" s="46"/>
      <c r="L75" s="30"/>
      <c r="M75" s="47"/>
    </row>
    <row r="76" spans="1:13" ht="10.95" customHeight="1" x14ac:dyDescent="0.2">
      <c r="A76" s="12" t="s">
        <v>45</v>
      </c>
      <c r="B76" s="12" t="s">
        <v>46</v>
      </c>
      <c r="C76" s="13">
        <v>45379</v>
      </c>
      <c r="D76" s="12" t="s">
        <v>119</v>
      </c>
      <c r="E76" s="14">
        <v>33.6</v>
      </c>
      <c r="F76" s="14">
        <v>0</v>
      </c>
      <c r="G76" s="14">
        <v>33.6</v>
      </c>
      <c r="H76" s="15">
        <v>0</v>
      </c>
      <c r="I76" s="12" t="s">
        <v>20</v>
      </c>
      <c r="J76" s="12"/>
    </row>
    <row r="77" spans="1:13" ht="10.95" customHeight="1" x14ac:dyDescent="0.2">
      <c r="A77" s="12" t="s">
        <v>75</v>
      </c>
      <c r="B77" s="12" t="s">
        <v>76</v>
      </c>
      <c r="C77" s="13">
        <v>45379</v>
      </c>
      <c r="D77" s="12" t="s">
        <v>165</v>
      </c>
      <c r="E77" s="14">
        <v>3.43</v>
      </c>
      <c r="F77" s="14">
        <v>0</v>
      </c>
      <c r="G77" s="14">
        <v>3.43</v>
      </c>
      <c r="H77" s="15">
        <v>0</v>
      </c>
      <c r="I77" s="12" t="s">
        <v>20</v>
      </c>
      <c r="J77" s="12"/>
    </row>
    <row r="78" spans="1:13" ht="10.95" customHeight="1" x14ac:dyDescent="0.2">
      <c r="A78" s="12" t="s">
        <v>75</v>
      </c>
      <c r="B78" s="12" t="s">
        <v>76</v>
      </c>
      <c r="C78" s="13">
        <v>45379</v>
      </c>
      <c r="D78" s="12" t="s">
        <v>166</v>
      </c>
      <c r="E78" s="14">
        <v>5.25</v>
      </c>
      <c r="F78" s="14">
        <v>0.88</v>
      </c>
      <c r="G78" s="14">
        <v>4.37</v>
      </c>
      <c r="H78" s="15">
        <v>20</v>
      </c>
      <c r="I78" s="12" t="s">
        <v>17</v>
      </c>
      <c r="J78" s="12"/>
    </row>
    <row r="79" spans="1:13" ht="10.95" customHeight="1" x14ac:dyDescent="0.2">
      <c r="A79" s="12" t="s">
        <v>120</v>
      </c>
      <c r="B79" s="12" t="s">
        <v>121</v>
      </c>
      <c r="C79" s="13">
        <v>45379</v>
      </c>
      <c r="D79" s="98" t="s">
        <v>167</v>
      </c>
      <c r="E79" s="14">
        <v>5.93</v>
      </c>
      <c r="F79" s="14">
        <v>0</v>
      </c>
      <c r="G79" s="14">
        <v>5.93</v>
      </c>
      <c r="H79" s="15">
        <v>0</v>
      </c>
      <c r="I79" s="12" t="s">
        <v>20</v>
      </c>
      <c r="J79" s="12"/>
    </row>
    <row r="80" spans="1:13" ht="10.95" customHeight="1" x14ac:dyDescent="0.2">
      <c r="A80" s="12" t="s">
        <v>112</v>
      </c>
      <c r="B80" s="12" t="s">
        <v>113</v>
      </c>
      <c r="C80" s="13">
        <v>45379</v>
      </c>
      <c r="D80" s="12" t="s">
        <v>191</v>
      </c>
      <c r="E80" s="14">
        <v>3136.88</v>
      </c>
      <c r="F80" s="14">
        <v>0</v>
      </c>
      <c r="G80" s="14">
        <v>3136.88</v>
      </c>
      <c r="H80" s="15">
        <v>0</v>
      </c>
      <c r="I80" s="12" t="s">
        <v>20</v>
      </c>
      <c r="J80" s="12"/>
      <c r="K80" s="46" t="s">
        <v>243</v>
      </c>
      <c r="L80" s="30" t="s">
        <v>248</v>
      </c>
      <c r="M80" s="30" t="s">
        <v>250</v>
      </c>
    </row>
    <row r="81" spans="1:10" ht="10.95" customHeight="1" x14ac:dyDescent="0.2">
      <c r="A81" s="12" t="s">
        <v>93</v>
      </c>
      <c r="B81" s="12" t="s">
        <v>94</v>
      </c>
      <c r="C81" s="13">
        <v>45379</v>
      </c>
      <c r="D81" s="12" t="s">
        <v>168</v>
      </c>
      <c r="E81" s="14">
        <v>9.9</v>
      </c>
      <c r="F81" s="14">
        <v>0</v>
      </c>
      <c r="G81" s="14">
        <v>9.9</v>
      </c>
      <c r="H81" s="15">
        <v>0</v>
      </c>
      <c r="I81" s="12" t="s">
        <v>20</v>
      </c>
      <c r="J81" s="12"/>
    </row>
    <row r="82" spans="1:10" ht="10.95" customHeight="1" x14ac:dyDescent="0.2">
      <c r="A82" s="12" t="s">
        <v>103</v>
      </c>
      <c r="B82" s="12" t="s">
        <v>104</v>
      </c>
      <c r="C82" s="13">
        <v>45382</v>
      </c>
      <c r="D82" s="99" t="s">
        <v>122</v>
      </c>
      <c r="E82" s="14">
        <v>-284.01</v>
      </c>
      <c r="F82" s="14">
        <v>0</v>
      </c>
      <c r="G82" s="14">
        <v>-284.01</v>
      </c>
      <c r="H82" s="15">
        <v>0</v>
      </c>
      <c r="I82" s="12" t="s">
        <v>20</v>
      </c>
      <c r="J82" s="12"/>
    </row>
    <row r="83" spans="1:10" ht="10.95" customHeight="1" x14ac:dyDescent="0.2">
      <c r="A83" s="12" t="s">
        <v>123</v>
      </c>
      <c r="B83" s="12" t="s">
        <v>124</v>
      </c>
      <c r="C83" s="13">
        <v>45382</v>
      </c>
      <c r="D83" s="99" t="s">
        <v>125</v>
      </c>
      <c r="E83" s="14">
        <v>137.6</v>
      </c>
      <c r="F83" s="14">
        <v>0</v>
      </c>
      <c r="G83" s="14">
        <v>137.6</v>
      </c>
      <c r="H83" s="15">
        <v>0</v>
      </c>
      <c r="I83" s="12" t="s">
        <v>20</v>
      </c>
      <c r="J83" s="12"/>
    </row>
    <row r="84" spans="1:10" ht="10.95" customHeight="1" x14ac:dyDescent="0.2">
      <c r="A84" s="12" t="s">
        <v>126</v>
      </c>
      <c r="B84" s="12" t="s">
        <v>127</v>
      </c>
      <c r="C84" s="13">
        <v>45382</v>
      </c>
      <c r="D84" s="99" t="s">
        <v>128</v>
      </c>
      <c r="E84" s="14">
        <v>3792.33</v>
      </c>
      <c r="F84" s="14">
        <v>0</v>
      </c>
      <c r="G84" s="14">
        <v>3792.33</v>
      </c>
      <c r="H84" s="15">
        <v>0</v>
      </c>
      <c r="I84" s="12" t="s">
        <v>20</v>
      </c>
      <c r="J84" s="12"/>
    </row>
    <row r="85" spans="1:10" ht="10.95" customHeight="1" x14ac:dyDescent="0.2">
      <c r="A85" s="12" t="s">
        <v>126</v>
      </c>
      <c r="B85" s="12" t="s">
        <v>127</v>
      </c>
      <c r="C85" s="13">
        <v>45382</v>
      </c>
      <c r="D85" s="99" t="s">
        <v>129</v>
      </c>
      <c r="E85" s="14">
        <v>314.13</v>
      </c>
      <c r="F85" s="14">
        <v>0</v>
      </c>
      <c r="G85" s="14">
        <v>314.13</v>
      </c>
      <c r="H85" s="15">
        <v>0</v>
      </c>
      <c r="I85" s="12" t="s">
        <v>20</v>
      </c>
      <c r="J85" s="12"/>
    </row>
    <row r="86" spans="1:10" ht="10.95" customHeight="1" x14ac:dyDescent="0.2">
      <c r="A86" s="12" t="s">
        <v>110</v>
      </c>
      <c r="B86" s="12" t="s">
        <v>111</v>
      </c>
      <c r="C86" s="13">
        <v>45382</v>
      </c>
      <c r="D86" s="99" t="s">
        <v>130</v>
      </c>
      <c r="E86" s="14">
        <v>-823.17</v>
      </c>
      <c r="F86" s="14">
        <v>0</v>
      </c>
      <c r="G86" s="14">
        <v>-823.17</v>
      </c>
      <c r="H86" s="15">
        <v>0</v>
      </c>
      <c r="I86" s="12" t="s">
        <v>20</v>
      </c>
      <c r="J86" s="12"/>
    </row>
    <row r="87" spans="1:10" ht="10.95" customHeight="1" x14ac:dyDescent="0.2">
      <c r="A87" s="12" t="s">
        <v>112</v>
      </c>
      <c r="B87" s="12" t="s">
        <v>113</v>
      </c>
      <c r="C87" s="13">
        <v>45382</v>
      </c>
      <c r="D87" s="99" t="s">
        <v>131</v>
      </c>
      <c r="E87" s="14">
        <v>-3136.88</v>
      </c>
      <c r="F87" s="14">
        <v>0</v>
      </c>
      <c r="G87" s="14">
        <v>-3136.88</v>
      </c>
      <c r="H87" s="15">
        <v>0</v>
      </c>
      <c r="I87" s="12" t="s">
        <v>20</v>
      </c>
      <c r="J87" s="12"/>
    </row>
    <row r="88" spans="1:10" ht="10.95" customHeight="1" x14ac:dyDescent="0.2">
      <c r="A88" s="12" t="s">
        <v>132</v>
      </c>
      <c r="B88" s="12" t="s">
        <v>133</v>
      </c>
      <c r="C88" s="13">
        <v>45382</v>
      </c>
      <c r="D88" s="12" t="s">
        <v>134</v>
      </c>
      <c r="E88" s="14">
        <v>-2661.96</v>
      </c>
      <c r="F88" s="14">
        <v>0</v>
      </c>
      <c r="G88" s="14">
        <v>-2661.96</v>
      </c>
      <c r="H88" s="15">
        <v>0</v>
      </c>
      <c r="I88" s="12" t="s">
        <v>20</v>
      </c>
      <c r="J88" s="12"/>
    </row>
    <row r="89" spans="1:10" ht="10.95" customHeight="1" x14ac:dyDescent="0.2">
      <c r="A89" s="12" t="s">
        <v>83</v>
      </c>
      <c r="B89" s="12" t="s">
        <v>84</v>
      </c>
      <c r="C89" s="13">
        <v>45382</v>
      </c>
      <c r="D89" s="12" t="s">
        <v>135</v>
      </c>
      <c r="E89" s="14">
        <v>18</v>
      </c>
      <c r="F89" s="14">
        <v>0</v>
      </c>
      <c r="G89" s="14">
        <v>18</v>
      </c>
      <c r="H89" s="15">
        <v>0</v>
      </c>
      <c r="I89" s="12" t="s">
        <v>20</v>
      </c>
      <c r="J89" s="12"/>
    </row>
    <row r="90" spans="1:10" ht="10.95" customHeight="1" x14ac:dyDescent="0.2">
      <c r="A90" s="12" t="s">
        <v>83</v>
      </c>
      <c r="B90" s="12" t="s">
        <v>84</v>
      </c>
      <c r="C90" s="13">
        <v>45382</v>
      </c>
      <c r="D90" s="12" t="s">
        <v>136</v>
      </c>
      <c r="E90" s="14">
        <v>15.9</v>
      </c>
      <c r="F90" s="14">
        <v>0</v>
      </c>
      <c r="G90" s="14">
        <v>15.9</v>
      </c>
      <c r="H90" s="15">
        <v>0</v>
      </c>
      <c r="I90" s="12" t="s">
        <v>20</v>
      </c>
      <c r="J90" s="12"/>
    </row>
    <row r="91" spans="1:10" ht="10.95" customHeight="1" x14ac:dyDescent="0.2">
      <c r="A91" s="17" t="s">
        <v>137</v>
      </c>
      <c r="B91" s="17"/>
      <c r="C91" s="17"/>
      <c r="D91" s="17"/>
      <c r="E91" s="18">
        <f>SUM(E6:E90)</f>
        <v>13383.240000000003</v>
      </c>
      <c r="F91" s="18">
        <f>SUM(F6:F90)</f>
        <v>1276.75</v>
      </c>
      <c r="G91" s="18">
        <f>SUM(G6:G90)</f>
        <v>12106.490000000003</v>
      </c>
      <c r="H91" s="17"/>
      <c r="I91" s="17"/>
      <c r="J91" s="17"/>
    </row>
    <row r="95" spans="1:10" x14ac:dyDescent="0.2">
      <c r="D95" s="19" t="s">
        <v>192</v>
      </c>
      <c r="E95" s="8"/>
      <c r="G95" s="20" t="s">
        <v>257</v>
      </c>
      <c r="J95" s="21">
        <v>2559.46</v>
      </c>
    </row>
    <row r="96" spans="1:10" x14ac:dyDescent="0.2">
      <c r="D96" s="22" t="s">
        <v>193</v>
      </c>
      <c r="E96" s="8"/>
      <c r="F96" s="8"/>
      <c r="G96" s="20" t="s">
        <v>258</v>
      </c>
      <c r="J96" s="23">
        <v>378566.45</v>
      </c>
    </row>
    <row r="97" spans="4:13" x14ac:dyDescent="0.2">
      <c r="D97" s="24" t="s">
        <v>194</v>
      </c>
      <c r="E97" s="8"/>
      <c r="F97" s="8"/>
      <c r="G97" s="20" t="s">
        <v>259</v>
      </c>
      <c r="J97" s="21">
        <v>2816.6</v>
      </c>
    </row>
    <row r="98" spans="4:13" ht="13.2" x14ac:dyDescent="0.2">
      <c r="D98" s="25" t="s">
        <v>195</v>
      </c>
      <c r="E98" s="8"/>
      <c r="F98" s="8">
        <v>1</v>
      </c>
      <c r="G98" s="26" t="s">
        <v>260</v>
      </c>
      <c r="J98" s="27">
        <f>SUM(J95:J97)</f>
        <v>383942.51</v>
      </c>
    </row>
    <row r="99" spans="4:13" x14ac:dyDescent="0.2">
      <c r="D99" s="28" t="s">
        <v>196</v>
      </c>
      <c r="E99" s="8"/>
      <c r="F99" s="8"/>
      <c r="G99" s="8"/>
      <c r="J99" s="8"/>
    </row>
    <row r="100" spans="4:13" x14ac:dyDescent="0.2">
      <c r="D100" s="29" t="s">
        <v>197</v>
      </c>
      <c r="E100" s="8"/>
      <c r="F100" s="30"/>
      <c r="G100" s="8" t="s">
        <v>198</v>
      </c>
      <c r="J100" s="8"/>
    </row>
    <row r="101" spans="4:13" ht="13.2" x14ac:dyDescent="0.2">
      <c r="E101" s="8"/>
      <c r="F101" s="8" t="s">
        <v>199</v>
      </c>
      <c r="G101" s="26" t="s">
        <v>200</v>
      </c>
      <c r="J101" s="8"/>
      <c r="K101" s="31" t="s">
        <v>201</v>
      </c>
    </row>
    <row r="102" spans="4:13" x14ac:dyDescent="0.2">
      <c r="D102" s="8"/>
      <c r="E102" s="8"/>
      <c r="F102" s="32" t="s">
        <v>202</v>
      </c>
      <c r="G102" s="8" t="s">
        <v>203</v>
      </c>
      <c r="J102" s="100">
        <f>5673-4673</f>
        <v>1000</v>
      </c>
      <c r="K102" s="31" t="s">
        <v>204</v>
      </c>
    </row>
    <row r="103" spans="4:13" x14ac:dyDescent="0.2">
      <c r="D103" s="8"/>
      <c r="E103" s="8"/>
      <c r="F103" s="32" t="s">
        <v>205</v>
      </c>
      <c r="G103" s="8" t="s">
        <v>206</v>
      </c>
      <c r="J103" s="33">
        <f>108972.7+4673+1000+12000+1088.27+4211.54-13-3</f>
        <v>131929.51</v>
      </c>
      <c r="K103" s="34" t="s">
        <v>333</v>
      </c>
      <c r="L103" s="36"/>
      <c r="M103" s="39"/>
    </row>
    <row r="104" spans="4:13" x14ac:dyDescent="0.2">
      <c r="D104" s="8"/>
      <c r="E104" s="8"/>
      <c r="F104" s="32" t="s">
        <v>208</v>
      </c>
      <c r="G104" s="8" t="s">
        <v>209</v>
      </c>
      <c r="J104" s="100">
        <v>37500</v>
      </c>
      <c r="K104" s="31" t="s">
        <v>204</v>
      </c>
      <c r="L104" s="35"/>
    </row>
    <row r="105" spans="4:13" x14ac:dyDescent="0.2">
      <c r="D105" s="8"/>
      <c r="E105" s="8"/>
      <c r="F105" s="32" t="s">
        <v>210</v>
      </c>
      <c r="G105" s="8" t="s">
        <v>211</v>
      </c>
      <c r="J105" s="100">
        <v>37500</v>
      </c>
      <c r="K105" s="31" t="s">
        <v>204</v>
      </c>
      <c r="L105" s="35"/>
    </row>
    <row r="106" spans="4:13" x14ac:dyDescent="0.2">
      <c r="D106" s="8"/>
      <c r="E106" s="8"/>
      <c r="F106" s="32" t="s">
        <v>212</v>
      </c>
      <c r="G106" s="8" t="s">
        <v>213</v>
      </c>
      <c r="J106" s="33">
        <f>10000-3230.84-100</f>
        <v>6669.16</v>
      </c>
      <c r="K106" s="34" t="s">
        <v>330</v>
      </c>
      <c r="L106" s="36"/>
    </row>
    <row r="107" spans="4:13" x14ac:dyDescent="0.2">
      <c r="D107" s="8"/>
      <c r="E107" s="8"/>
      <c r="F107" s="32" t="s">
        <v>215</v>
      </c>
      <c r="G107" s="8" t="s">
        <v>216</v>
      </c>
      <c r="J107" s="33">
        <f>4669-1727.96-1926.5</f>
        <v>1014.54</v>
      </c>
      <c r="K107" s="34" t="s">
        <v>332</v>
      </c>
      <c r="L107" s="35"/>
    </row>
    <row r="108" spans="4:13" x14ac:dyDescent="0.2">
      <c r="D108" s="8"/>
      <c r="E108" s="8"/>
      <c r="F108" s="32" t="s">
        <v>217</v>
      </c>
      <c r="G108" s="8" t="s">
        <v>218</v>
      </c>
      <c r="J108" s="100">
        <f>3200+3700</f>
        <v>6900</v>
      </c>
      <c r="K108" s="31" t="s">
        <v>204</v>
      </c>
      <c r="L108" s="35"/>
    </row>
    <row r="109" spans="4:13" x14ac:dyDescent="0.2">
      <c r="D109" s="8"/>
      <c r="E109" s="8"/>
      <c r="F109" s="32" t="s">
        <v>219</v>
      </c>
      <c r="G109" s="8" t="s">
        <v>220</v>
      </c>
      <c r="J109" s="100">
        <f>1000-1000</f>
        <v>0</v>
      </c>
      <c r="K109" s="31" t="s">
        <v>204</v>
      </c>
      <c r="L109" s="35"/>
    </row>
    <row r="110" spans="4:13" x14ac:dyDescent="0.2">
      <c r="D110" s="8"/>
      <c r="E110" s="8"/>
      <c r="F110" s="32" t="s">
        <v>221</v>
      </c>
      <c r="G110" s="8" t="s">
        <v>222</v>
      </c>
      <c r="J110" s="100">
        <f>12000-12000</f>
        <v>0</v>
      </c>
      <c r="K110" s="31" t="s">
        <v>204</v>
      </c>
      <c r="L110" s="35"/>
    </row>
    <row r="111" spans="4:13" x14ac:dyDescent="0.2">
      <c r="D111" s="8"/>
      <c r="E111" s="8"/>
      <c r="F111" s="32" t="s">
        <v>223</v>
      </c>
      <c r="G111" s="8" t="s">
        <v>224</v>
      </c>
      <c r="J111" s="100">
        <v>12000</v>
      </c>
      <c r="K111" s="31" t="s">
        <v>204</v>
      </c>
      <c r="L111" s="35"/>
    </row>
    <row r="112" spans="4:13" x14ac:dyDescent="0.2">
      <c r="D112" s="8"/>
      <c r="E112" s="8"/>
      <c r="F112" s="37" t="s">
        <v>225</v>
      </c>
      <c r="G112" s="20" t="s">
        <v>226</v>
      </c>
      <c r="J112" s="100">
        <f>500+1000</f>
        <v>1500</v>
      </c>
      <c r="K112" s="31" t="s">
        <v>204</v>
      </c>
      <c r="L112" s="35"/>
    </row>
    <row r="113" spans="4:12" x14ac:dyDescent="0.2">
      <c r="D113" s="8"/>
      <c r="E113" s="8"/>
      <c r="F113" s="37" t="s">
        <v>227</v>
      </c>
      <c r="G113" s="20" t="s">
        <v>228</v>
      </c>
      <c r="H113" s="38"/>
      <c r="I113" s="38"/>
      <c r="J113" s="33">
        <f>450+50+100+50-100</f>
        <v>550</v>
      </c>
      <c r="K113" s="34" t="s">
        <v>334</v>
      </c>
      <c r="L113" s="35"/>
    </row>
    <row r="114" spans="4:12" x14ac:dyDescent="0.2">
      <c r="D114" s="8"/>
      <c r="E114" s="8"/>
      <c r="F114" s="37" t="s">
        <v>230</v>
      </c>
      <c r="G114" s="20" t="s">
        <v>231</v>
      </c>
      <c r="H114" s="38"/>
      <c r="I114" s="38"/>
      <c r="J114" s="100">
        <v>62030.3</v>
      </c>
      <c r="K114" s="31" t="s">
        <v>204</v>
      </c>
      <c r="L114" s="35"/>
    </row>
    <row r="115" spans="4:12" x14ac:dyDescent="0.2">
      <c r="D115" s="8"/>
      <c r="E115" s="8"/>
      <c r="F115" s="37" t="s">
        <v>232</v>
      </c>
      <c r="G115" s="20" t="s">
        <v>233</v>
      </c>
      <c r="J115" s="33">
        <v>3555.91</v>
      </c>
      <c r="K115" s="34" t="s">
        <v>336</v>
      </c>
      <c r="L115" s="39"/>
    </row>
    <row r="116" spans="4:12" ht="13.2" x14ac:dyDescent="0.2">
      <c r="D116" s="8"/>
      <c r="E116" s="8"/>
      <c r="F116" s="40">
        <v>2</v>
      </c>
      <c r="G116" s="40" t="s">
        <v>234</v>
      </c>
      <c r="J116" s="41">
        <f>SUM(J102:J115)</f>
        <v>302149.42</v>
      </c>
      <c r="K116" s="42" t="s">
        <v>235</v>
      </c>
      <c r="L116" s="35"/>
    </row>
    <row r="117" spans="4:12" x14ac:dyDescent="0.2">
      <c r="F117" s="8"/>
      <c r="G117" s="8"/>
      <c r="J117" s="43" t="s">
        <v>198</v>
      </c>
      <c r="K117" s="42"/>
      <c r="L117" s="35"/>
    </row>
    <row r="118" spans="4:12" ht="13.2" x14ac:dyDescent="0.2">
      <c r="F118" s="40">
        <v>3</v>
      </c>
      <c r="G118" s="40" t="s">
        <v>236</v>
      </c>
      <c r="J118" s="27">
        <f>J98-J116</f>
        <v>81793.090000000026</v>
      </c>
      <c r="K118" s="42" t="s">
        <v>237</v>
      </c>
      <c r="L118" s="35"/>
    </row>
    <row r="119" spans="4:12" ht="13.2" x14ac:dyDescent="0.2">
      <c r="F119" s="40">
        <v>4</v>
      </c>
      <c r="G119" s="40" t="s">
        <v>238</v>
      </c>
      <c r="J119" s="41">
        <f>J116+J118</f>
        <v>383942.51</v>
      </c>
      <c r="K119" s="42" t="s">
        <v>239</v>
      </c>
      <c r="L119" s="35"/>
    </row>
  </sheetData>
  <autoFilter ref="A5:M91" xr:uid="{00000000-0001-0000-0000-000000000000}"/>
  <phoneticPr fontId="8" type="noConversion"/>
  <pageMargins left="0.7" right="0.7" top="0.75" bottom="0.75" header="0.3" footer="0.3"/>
  <pageSetup paperSize="9" fitToWidth="0" fitToHeight="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F1A6D-F2FA-4F35-B97B-93321082F0B1}">
  <dimension ref="A1:U50"/>
  <sheetViews>
    <sheetView topLeftCell="A21" workbookViewId="0">
      <selection activeCell="C50" sqref="C50"/>
    </sheetView>
  </sheetViews>
  <sheetFormatPr defaultRowHeight="11.4" x14ac:dyDescent="0.2"/>
  <cols>
    <col min="1" max="1" width="11.5" style="54" bestFit="1" customWidth="1"/>
    <col min="2" max="2" width="33.25" style="54" bestFit="1" customWidth="1"/>
    <col min="3" max="3" width="10.875" style="54" bestFit="1" customWidth="1"/>
    <col min="4" max="5" width="9" style="54"/>
    <col min="6" max="6" width="10.875" style="54" bestFit="1" customWidth="1"/>
    <col min="7" max="9" width="9" style="54"/>
    <col min="10" max="10" width="10.875" style="60" bestFit="1" customWidth="1"/>
    <col min="11" max="16384" width="9" style="54"/>
  </cols>
  <sheetData>
    <row r="1" spans="1:5" ht="12" x14ac:dyDescent="0.2">
      <c r="A1" s="50" t="s">
        <v>261</v>
      </c>
      <c r="B1" s="51" t="s">
        <v>200</v>
      </c>
      <c r="C1" s="52" t="s">
        <v>262</v>
      </c>
      <c r="D1" s="50"/>
      <c r="E1" s="53"/>
    </row>
    <row r="2" spans="1:5" x14ac:dyDescent="0.2">
      <c r="A2" s="55" t="s">
        <v>202</v>
      </c>
      <c r="B2" s="56" t="s">
        <v>203</v>
      </c>
      <c r="C2" s="57">
        <v>5673</v>
      </c>
      <c r="D2" s="58" t="s">
        <v>263</v>
      </c>
      <c r="E2" s="53"/>
    </row>
    <row r="3" spans="1:5" x14ac:dyDescent="0.2">
      <c r="A3" s="55" t="s">
        <v>205</v>
      </c>
      <c r="B3" s="56" t="s">
        <v>206</v>
      </c>
      <c r="C3" s="57">
        <v>108972.7</v>
      </c>
      <c r="D3" s="58" t="s">
        <v>263</v>
      </c>
      <c r="E3" s="53"/>
    </row>
    <row r="4" spans="1:5" x14ac:dyDescent="0.2">
      <c r="A4" s="55" t="s">
        <v>208</v>
      </c>
      <c r="B4" s="50" t="s">
        <v>209</v>
      </c>
      <c r="C4" s="57">
        <v>37500</v>
      </c>
      <c r="D4" s="58" t="s">
        <v>263</v>
      </c>
      <c r="E4" s="53"/>
    </row>
    <row r="5" spans="1:5" x14ac:dyDescent="0.2">
      <c r="A5" s="55" t="s">
        <v>210</v>
      </c>
      <c r="B5" s="50" t="s">
        <v>211</v>
      </c>
      <c r="C5" s="57">
        <v>37500</v>
      </c>
      <c r="D5" s="58" t="s">
        <v>263</v>
      </c>
      <c r="E5" s="50"/>
    </row>
    <row r="6" spans="1:5" x14ac:dyDescent="0.2">
      <c r="A6" s="55" t="s">
        <v>212</v>
      </c>
      <c r="B6" s="50" t="s">
        <v>213</v>
      </c>
      <c r="C6" s="57">
        <v>10000</v>
      </c>
      <c r="D6" s="58" t="s">
        <v>263</v>
      </c>
      <c r="E6" s="50"/>
    </row>
    <row r="7" spans="1:5" x14ac:dyDescent="0.2">
      <c r="A7" s="55" t="s">
        <v>215</v>
      </c>
      <c r="B7" s="50" t="s">
        <v>216</v>
      </c>
      <c r="C7" s="57">
        <v>0</v>
      </c>
      <c r="D7" s="58" t="s">
        <v>264</v>
      </c>
      <c r="E7" s="50"/>
    </row>
    <row r="8" spans="1:5" x14ac:dyDescent="0.2">
      <c r="A8" s="55" t="s">
        <v>217</v>
      </c>
      <c r="B8" s="50" t="s">
        <v>218</v>
      </c>
      <c r="C8" s="57">
        <v>3200</v>
      </c>
      <c r="D8" s="58" t="s">
        <v>263</v>
      </c>
      <c r="E8" s="53"/>
    </row>
    <row r="9" spans="1:5" x14ac:dyDescent="0.2">
      <c r="A9" s="55" t="s">
        <v>219</v>
      </c>
      <c r="B9" s="50" t="s">
        <v>220</v>
      </c>
      <c r="C9" s="57">
        <v>1000</v>
      </c>
      <c r="D9" s="58" t="s">
        <v>263</v>
      </c>
      <c r="E9" s="53"/>
    </row>
    <row r="10" spans="1:5" x14ac:dyDescent="0.2">
      <c r="A10" s="55" t="s">
        <v>221</v>
      </c>
      <c r="B10" s="50" t="s">
        <v>222</v>
      </c>
      <c r="C10" s="57">
        <v>12000</v>
      </c>
      <c r="D10" s="58" t="s">
        <v>263</v>
      </c>
      <c r="E10" s="53"/>
    </row>
    <row r="11" spans="1:5" x14ac:dyDescent="0.2">
      <c r="A11" s="55" t="s">
        <v>223</v>
      </c>
      <c r="B11" s="50" t="s">
        <v>224</v>
      </c>
      <c r="C11" s="57">
        <v>12000</v>
      </c>
      <c r="D11" s="58" t="s">
        <v>263</v>
      </c>
      <c r="E11" s="50"/>
    </row>
    <row r="12" spans="1:5" x14ac:dyDescent="0.2">
      <c r="A12" s="50">
        <v>2</v>
      </c>
      <c r="B12" s="50" t="s">
        <v>234</v>
      </c>
      <c r="C12" s="57">
        <f>SUM(C2:C11)</f>
        <v>227845.7</v>
      </c>
      <c r="D12" s="50" t="s">
        <v>235</v>
      </c>
      <c r="E12" s="50"/>
    </row>
    <row r="14" spans="1:5" x14ac:dyDescent="0.2">
      <c r="A14" s="102" t="s">
        <v>265</v>
      </c>
      <c r="B14" s="50" t="s">
        <v>213</v>
      </c>
      <c r="C14" s="59">
        <v>9743.34</v>
      </c>
      <c r="D14" s="58" t="s">
        <v>266</v>
      </c>
      <c r="E14" s="53"/>
    </row>
    <row r="15" spans="1:5" x14ac:dyDescent="0.2">
      <c r="A15" s="102" t="s">
        <v>267</v>
      </c>
      <c r="B15" s="50" t="s">
        <v>213</v>
      </c>
      <c r="C15" s="59">
        <v>8918.7100000000009</v>
      </c>
      <c r="D15" s="58" t="s">
        <v>268</v>
      </c>
    </row>
    <row r="16" spans="1:5" x14ac:dyDescent="0.2">
      <c r="A16" s="102" t="s">
        <v>269</v>
      </c>
      <c r="B16" s="50" t="s">
        <v>204</v>
      </c>
      <c r="C16" s="59"/>
      <c r="D16" s="58"/>
    </row>
    <row r="17" spans="1:11" x14ac:dyDescent="0.2">
      <c r="A17" s="102" t="s">
        <v>270</v>
      </c>
      <c r="B17" s="50" t="s">
        <v>204</v>
      </c>
      <c r="C17" s="59"/>
      <c r="D17" s="58"/>
    </row>
    <row r="18" spans="1:11" x14ac:dyDescent="0.2">
      <c r="A18" s="102" t="s">
        <v>271</v>
      </c>
      <c r="B18" s="50" t="s">
        <v>213</v>
      </c>
      <c r="C18" s="59">
        <v>7288.7100000000009</v>
      </c>
      <c r="D18" s="58" t="s">
        <v>272</v>
      </c>
    </row>
    <row r="19" spans="1:11" x14ac:dyDescent="0.2">
      <c r="A19" s="102" t="s">
        <v>271</v>
      </c>
      <c r="B19" s="50" t="s">
        <v>218</v>
      </c>
      <c r="C19" s="59">
        <f>3200+3700</f>
        <v>6900</v>
      </c>
      <c r="D19" s="61" t="s">
        <v>273</v>
      </c>
      <c r="E19" s="61"/>
    </row>
    <row r="20" spans="1:11" x14ac:dyDescent="0.2">
      <c r="A20" s="102" t="s">
        <v>271</v>
      </c>
      <c r="B20" s="50" t="s">
        <v>226</v>
      </c>
      <c r="C20" s="59">
        <f>500+1000</f>
        <v>1500</v>
      </c>
      <c r="D20" s="61" t="s">
        <v>274</v>
      </c>
    </row>
    <row r="21" spans="1:11" x14ac:dyDescent="0.2">
      <c r="A21" s="102" t="s">
        <v>275</v>
      </c>
      <c r="B21" s="50" t="s">
        <v>216</v>
      </c>
      <c r="C21" s="59">
        <f>4669-320</f>
        <v>4349</v>
      </c>
      <c r="D21" s="61" t="s">
        <v>276</v>
      </c>
    </row>
    <row r="22" spans="1:11" x14ac:dyDescent="0.2">
      <c r="A22" s="102" t="s">
        <v>277</v>
      </c>
      <c r="B22" s="50" t="s">
        <v>228</v>
      </c>
      <c r="C22" s="59">
        <v>750</v>
      </c>
      <c r="D22" s="58" t="s">
        <v>278</v>
      </c>
    </row>
    <row r="23" spans="1:11" x14ac:dyDescent="0.2">
      <c r="A23" s="102" t="s">
        <v>277</v>
      </c>
      <c r="B23" s="50" t="s">
        <v>231</v>
      </c>
      <c r="C23" s="59">
        <v>62030.3</v>
      </c>
      <c r="D23" s="58" t="s">
        <v>279</v>
      </c>
    </row>
    <row r="24" spans="1:11" x14ac:dyDescent="0.2">
      <c r="A24" s="102" t="s">
        <v>280</v>
      </c>
      <c r="B24" s="50" t="s">
        <v>228</v>
      </c>
      <c r="C24" s="59">
        <f>450+50</f>
        <v>500</v>
      </c>
      <c r="D24" s="62" t="s">
        <v>281</v>
      </c>
    </row>
    <row r="25" spans="1:11" x14ac:dyDescent="0.2">
      <c r="A25" s="102" t="s">
        <v>282</v>
      </c>
      <c r="B25" s="50" t="s">
        <v>213</v>
      </c>
      <c r="C25" s="59">
        <f>10000-3040.84</f>
        <v>6959.16</v>
      </c>
      <c r="D25" s="62" t="s">
        <v>283</v>
      </c>
    </row>
    <row r="26" spans="1:11" x14ac:dyDescent="0.2">
      <c r="A26" s="102" t="s">
        <v>282</v>
      </c>
      <c r="B26" s="50" t="s">
        <v>216</v>
      </c>
      <c r="C26" s="59">
        <f>4669-1727.96</f>
        <v>2941.04</v>
      </c>
      <c r="D26" s="62" t="s">
        <v>284</v>
      </c>
    </row>
    <row r="27" spans="1:11" x14ac:dyDescent="0.2">
      <c r="A27" s="102" t="s">
        <v>282</v>
      </c>
      <c r="B27" s="50" t="s">
        <v>228</v>
      </c>
      <c r="C27" s="59">
        <f>450+50+100</f>
        <v>600</v>
      </c>
      <c r="D27" s="62" t="s">
        <v>285</v>
      </c>
    </row>
    <row r="28" spans="1:11" x14ac:dyDescent="0.2">
      <c r="A28" s="102" t="s">
        <v>282</v>
      </c>
      <c r="B28" s="50" t="s">
        <v>286</v>
      </c>
      <c r="C28" s="59"/>
      <c r="D28" s="58"/>
    </row>
    <row r="29" spans="1:11" x14ac:dyDescent="0.2">
      <c r="A29" s="102"/>
      <c r="B29" s="50"/>
      <c r="C29" s="59"/>
      <c r="D29" s="58"/>
      <c r="J29" s="60" t="s">
        <v>262</v>
      </c>
      <c r="K29" s="54" t="s">
        <v>287</v>
      </c>
    </row>
    <row r="30" spans="1:11" x14ac:dyDescent="0.2">
      <c r="A30" s="102"/>
      <c r="B30" s="50"/>
      <c r="C30" s="59"/>
      <c r="D30" s="58"/>
      <c r="J30" s="63">
        <v>1088.27</v>
      </c>
      <c r="K30" s="54" t="s">
        <v>288</v>
      </c>
    </row>
    <row r="31" spans="1:11" x14ac:dyDescent="0.2">
      <c r="A31" s="102"/>
      <c r="B31" s="50"/>
      <c r="C31" s="59"/>
      <c r="D31" s="58"/>
    </row>
    <row r="32" spans="1:11" x14ac:dyDescent="0.2">
      <c r="A32" s="102"/>
      <c r="B32" s="50"/>
      <c r="C32" s="59"/>
      <c r="D32" s="58"/>
    </row>
    <row r="33" spans="1:21" x14ac:dyDescent="0.2">
      <c r="A33" s="102"/>
      <c r="B33" s="50"/>
      <c r="C33" s="59"/>
      <c r="D33" s="58"/>
      <c r="J33" s="63">
        <v>1000</v>
      </c>
      <c r="K33" s="54" t="s">
        <v>288</v>
      </c>
    </row>
    <row r="34" spans="1:21" x14ac:dyDescent="0.2">
      <c r="A34" s="102"/>
      <c r="B34" s="50"/>
      <c r="C34" s="59"/>
      <c r="D34" s="58"/>
      <c r="J34" s="63">
        <v>12000</v>
      </c>
      <c r="K34" s="54" t="s">
        <v>288</v>
      </c>
    </row>
    <row r="35" spans="1:21" x14ac:dyDescent="0.2">
      <c r="A35" s="102"/>
      <c r="B35" s="50"/>
      <c r="C35" s="59"/>
      <c r="D35" s="58"/>
      <c r="L35" s="61"/>
      <c r="M35" s="61"/>
    </row>
    <row r="36" spans="1:21" x14ac:dyDescent="0.2">
      <c r="A36" s="102"/>
      <c r="B36" s="50"/>
      <c r="C36" s="59"/>
      <c r="D36" s="58"/>
      <c r="J36" s="63" t="s">
        <v>289</v>
      </c>
      <c r="K36" s="54" t="s">
        <v>290</v>
      </c>
    </row>
    <row r="37" spans="1:21" x14ac:dyDescent="0.2">
      <c r="A37" s="102"/>
      <c r="B37" s="50"/>
      <c r="C37" s="59"/>
      <c r="D37" s="58"/>
    </row>
    <row r="38" spans="1:21" x14ac:dyDescent="0.2">
      <c r="A38" s="102"/>
      <c r="B38" s="50"/>
      <c r="C38" s="59"/>
      <c r="D38" s="58"/>
      <c r="J38" s="63">
        <v>4673</v>
      </c>
      <c r="K38" s="54" t="s">
        <v>288</v>
      </c>
    </row>
    <row r="39" spans="1:21" ht="12" x14ac:dyDescent="0.25">
      <c r="A39" s="102"/>
      <c r="B39" s="50"/>
      <c r="C39" s="59"/>
      <c r="D39" s="58"/>
      <c r="J39" s="104" t="s">
        <v>289</v>
      </c>
      <c r="K39" s="105" t="s">
        <v>291</v>
      </c>
      <c r="L39" s="105"/>
      <c r="M39" s="105"/>
      <c r="N39" s="105"/>
      <c r="O39" s="105"/>
      <c r="P39" s="106" t="s">
        <v>335</v>
      </c>
      <c r="Q39" s="106"/>
      <c r="R39" s="106"/>
      <c r="S39" s="106"/>
      <c r="T39" s="106"/>
      <c r="U39" s="106"/>
    </row>
    <row r="40" spans="1:21" x14ac:dyDescent="0.2">
      <c r="A40" s="102"/>
      <c r="B40" s="50"/>
      <c r="C40" s="59"/>
      <c r="D40" s="58"/>
    </row>
    <row r="41" spans="1:21" x14ac:dyDescent="0.2">
      <c r="A41" s="102"/>
      <c r="B41" s="50"/>
      <c r="C41" s="59"/>
      <c r="D41" s="58"/>
    </row>
    <row r="42" spans="1:21" x14ac:dyDescent="0.2">
      <c r="A42" s="102"/>
      <c r="B42" s="50"/>
      <c r="C42" s="59"/>
      <c r="D42" s="58"/>
      <c r="J42" s="63">
        <v>4211.54</v>
      </c>
      <c r="K42" s="54" t="s">
        <v>288</v>
      </c>
    </row>
    <row r="43" spans="1:21" ht="12" x14ac:dyDescent="0.25">
      <c r="A43" s="102"/>
      <c r="B43" s="50"/>
      <c r="C43" s="59"/>
      <c r="D43" s="58"/>
      <c r="J43" s="64">
        <f>SUM(J30:J42)</f>
        <v>22972.81</v>
      </c>
      <c r="K43" s="65" t="s">
        <v>292</v>
      </c>
    </row>
    <row r="44" spans="1:21" ht="12" x14ac:dyDescent="0.25">
      <c r="A44" s="102" t="s">
        <v>293</v>
      </c>
      <c r="B44" s="8" t="s">
        <v>206</v>
      </c>
      <c r="C44" s="33">
        <f>108972.7+4673+1000+12000+1088.27+4211.54-13</f>
        <v>131932.51</v>
      </c>
      <c r="D44" s="34" t="s">
        <v>207</v>
      </c>
      <c r="J44" s="54"/>
      <c r="L44" s="65"/>
      <c r="M44" s="65"/>
    </row>
    <row r="45" spans="1:21" x14ac:dyDescent="0.2">
      <c r="A45" s="102" t="s">
        <v>293</v>
      </c>
      <c r="B45" s="50" t="s">
        <v>213</v>
      </c>
      <c r="C45" s="33">
        <f>10000-3230.84</f>
        <v>6769.16</v>
      </c>
      <c r="D45" s="34" t="s">
        <v>214</v>
      </c>
    </row>
    <row r="46" spans="1:21" x14ac:dyDescent="0.2">
      <c r="A46" s="102" t="s">
        <v>293</v>
      </c>
      <c r="B46" s="50" t="s">
        <v>228</v>
      </c>
      <c r="C46" s="33">
        <f>450+50+100+50</f>
        <v>650</v>
      </c>
      <c r="D46" s="34" t="s">
        <v>229</v>
      </c>
    </row>
    <row r="47" spans="1:21" x14ac:dyDescent="0.2">
      <c r="A47" s="103" t="s">
        <v>331</v>
      </c>
      <c r="B47" s="54" t="s">
        <v>206</v>
      </c>
      <c r="C47" s="33">
        <f>108972.7+4673+1000+12000+1088.27+4211.54-13-3</f>
        <v>131929.51</v>
      </c>
      <c r="D47" s="34" t="s">
        <v>333</v>
      </c>
      <c r="F47" s="57"/>
    </row>
    <row r="48" spans="1:21" x14ac:dyDescent="0.2">
      <c r="A48" s="103" t="s">
        <v>331</v>
      </c>
      <c r="B48" s="54" t="s">
        <v>213</v>
      </c>
      <c r="C48" s="33">
        <f>10000-3230.84-100</f>
        <v>6669.16</v>
      </c>
      <c r="D48" s="34" t="s">
        <v>330</v>
      </c>
    </row>
    <row r="49" spans="1:4" x14ac:dyDescent="0.2">
      <c r="A49" s="103" t="s">
        <v>331</v>
      </c>
      <c r="B49" s="54" t="s">
        <v>216</v>
      </c>
      <c r="C49" s="33">
        <f>4669-1727.96-1926.5</f>
        <v>1014.54</v>
      </c>
      <c r="D49" s="34" t="s">
        <v>332</v>
      </c>
    </row>
    <row r="50" spans="1:4" x14ac:dyDescent="0.2">
      <c r="A50" s="103" t="s">
        <v>331</v>
      </c>
      <c r="B50" s="54" t="s">
        <v>228</v>
      </c>
      <c r="C50" s="33">
        <f>450+50+100+50-100</f>
        <v>550</v>
      </c>
      <c r="D50" s="34" t="s">
        <v>334</v>
      </c>
    </row>
  </sheetData>
  <phoneticPr fontId="21"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E4176-66AB-460F-9206-1EC3E4100516}">
  <dimension ref="A1:H19"/>
  <sheetViews>
    <sheetView workbookViewId="0">
      <selection activeCell="P42" sqref="P42"/>
    </sheetView>
  </sheetViews>
  <sheetFormatPr defaultRowHeight="11.4" x14ac:dyDescent="0.2"/>
  <cols>
    <col min="1" max="1" width="15.5" customWidth="1"/>
    <col min="2" max="2" width="12.625" customWidth="1"/>
    <col min="3" max="3" width="100" customWidth="1"/>
    <col min="4" max="4" width="8.875" customWidth="1"/>
    <col min="5" max="5" width="8.125" customWidth="1"/>
    <col min="6" max="6" width="19" customWidth="1"/>
    <col min="7" max="7" width="8.875" customWidth="1"/>
    <col min="8" max="8" width="7.375" customWidth="1"/>
  </cols>
  <sheetData>
    <row r="1" spans="1:8" s="67" customFormat="1" ht="17.399999999999999" x14ac:dyDescent="0.3">
      <c r="A1" s="66" t="s">
        <v>294</v>
      </c>
      <c r="B1" s="66"/>
      <c r="C1" s="66"/>
      <c r="D1" s="66"/>
      <c r="E1" s="66"/>
      <c r="F1" s="66"/>
      <c r="G1" s="66"/>
      <c r="H1" s="66"/>
    </row>
    <row r="2" spans="1:8" s="69" customFormat="1" ht="15" x14ac:dyDescent="0.25">
      <c r="A2" s="68" t="s">
        <v>1</v>
      </c>
      <c r="B2" s="68"/>
      <c r="C2" s="68"/>
      <c r="D2" s="68"/>
      <c r="E2" s="68"/>
      <c r="F2" s="68"/>
      <c r="G2" s="68"/>
      <c r="H2" s="68"/>
    </row>
    <row r="3" spans="1:8" s="69" customFormat="1" ht="15" x14ac:dyDescent="0.25">
      <c r="A3" s="68" t="s">
        <v>295</v>
      </c>
      <c r="B3" s="68"/>
      <c r="C3" s="68"/>
      <c r="D3" s="68"/>
      <c r="E3" s="68"/>
      <c r="F3" s="68"/>
      <c r="G3" s="68"/>
      <c r="H3" s="68"/>
    </row>
    <row r="4" spans="1:8" ht="13.35" customHeight="1" x14ac:dyDescent="0.2"/>
    <row r="5" spans="1:8" s="72" customFormat="1" ht="13.2" x14ac:dyDescent="0.25">
      <c r="A5" s="70" t="s">
        <v>5</v>
      </c>
      <c r="B5" s="70" t="s">
        <v>296</v>
      </c>
      <c r="C5" s="70" t="s">
        <v>6</v>
      </c>
      <c r="D5" s="71" t="s">
        <v>297</v>
      </c>
      <c r="E5" s="71" t="s">
        <v>298</v>
      </c>
      <c r="F5" s="71" t="s">
        <v>299</v>
      </c>
      <c r="G5" s="71" t="s">
        <v>8</v>
      </c>
      <c r="H5" s="71" t="s">
        <v>9</v>
      </c>
    </row>
    <row r="6" spans="1:8" ht="13.35" customHeight="1" x14ac:dyDescent="0.2"/>
    <row r="7" spans="1:8" s="72" customFormat="1" ht="13.2" x14ac:dyDescent="0.25">
      <c r="A7" s="73" t="s">
        <v>70</v>
      </c>
      <c r="B7" s="73"/>
      <c r="C7" s="73"/>
      <c r="D7" s="73"/>
      <c r="E7" s="73"/>
      <c r="F7" s="73"/>
      <c r="G7" s="73"/>
      <c r="H7" s="73"/>
    </row>
    <row r="8" spans="1:8" ht="11.85" customHeight="1" x14ac:dyDescent="0.2">
      <c r="A8" s="9">
        <v>44911</v>
      </c>
      <c r="B8" s="8" t="s">
        <v>300</v>
      </c>
      <c r="C8" s="20" t="s">
        <v>301</v>
      </c>
      <c r="D8" s="10">
        <v>8.5500000000000007</v>
      </c>
      <c r="E8" s="10">
        <v>0</v>
      </c>
      <c r="F8" s="10">
        <f>(D8 - E8)</f>
        <v>8.5500000000000007</v>
      </c>
      <c r="G8" s="10">
        <v>8.5500000000000007</v>
      </c>
      <c r="H8" s="10">
        <v>0</v>
      </c>
    </row>
    <row r="9" spans="1:8" x14ac:dyDescent="0.2">
      <c r="A9" s="13">
        <v>45049</v>
      </c>
      <c r="B9" s="12" t="s">
        <v>300</v>
      </c>
      <c r="C9" s="12" t="s">
        <v>302</v>
      </c>
      <c r="D9" s="14">
        <v>256.66000000000003</v>
      </c>
      <c r="E9" s="14">
        <v>0</v>
      </c>
      <c r="F9" s="14">
        <f t="shared" ref="F9:F16" si="0">((F8 + D9) - E9)</f>
        <v>265.21000000000004</v>
      </c>
      <c r="G9" s="14">
        <v>307.99</v>
      </c>
      <c r="H9" s="14">
        <v>51.33</v>
      </c>
    </row>
    <row r="10" spans="1:8" ht="11.85" customHeight="1" x14ac:dyDescent="0.2">
      <c r="A10" s="13">
        <v>45099</v>
      </c>
      <c r="B10" s="12" t="s">
        <v>300</v>
      </c>
      <c r="C10" s="16" t="s">
        <v>303</v>
      </c>
      <c r="D10" s="14">
        <v>824.63</v>
      </c>
      <c r="E10" s="14">
        <v>0</v>
      </c>
      <c r="F10" s="14">
        <f t="shared" si="0"/>
        <v>1089.8400000000001</v>
      </c>
      <c r="G10" s="14">
        <v>989.56</v>
      </c>
      <c r="H10" s="14">
        <v>164.93</v>
      </c>
    </row>
    <row r="11" spans="1:8" ht="11.85" customHeight="1" x14ac:dyDescent="0.2">
      <c r="A11" s="13">
        <v>45187</v>
      </c>
      <c r="B11" s="12" t="s">
        <v>300</v>
      </c>
      <c r="C11" s="12" t="s">
        <v>304</v>
      </c>
      <c r="D11" s="14">
        <v>90</v>
      </c>
      <c r="E11" s="14">
        <v>0</v>
      </c>
      <c r="F11" s="14">
        <f t="shared" si="0"/>
        <v>1179.8400000000001</v>
      </c>
      <c r="G11" s="14">
        <v>108</v>
      </c>
      <c r="H11" s="14">
        <v>18</v>
      </c>
    </row>
    <row r="12" spans="1:8" x14ac:dyDescent="0.2">
      <c r="A12" s="13">
        <v>45187</v>
      </c>
      <c r="B12" s="12" t="s">
        <v>300</v>
      </c>
      <c r="C12" s="12" t="s">
        <v>305</v>
      </c>
      <c r="D12" s="14">
        <v>1540</v>
      </c>
      <c r="E12" s="14">
        <v>0</v>
      </c>
      <c r="F12" s="14">
        <f t="shared" si="0"/>
        <v>2719.84</v>
      </c>
      <c r="G12" s="14">
        <v>1848</v>
      </c>
      <c r="H12" s="14">
        <v>308</v>
      </c>
    </row>
    <row r="13" spans="1:8" ht="13.35" customHeight="1" x14ac:dyDescent="0.2">
      <c r="A13" s="13">
        <v>45295</v>
      </c>
      <c r="B13" s="12" t="s">
        <v>300</v>
      </c>
      <c r="C13" s="12" t="s">
        <v>306</v>
      </c>
      <c r="D13" s="14">
        <v>56</v>
      </c>
      <c r="E13" s="14">
        <v>0</v>
      </c>
      <c r="F13" s="14">
        <f t="shared" si="0"/>
        <v>2775.84</v>
      </c>
      <c r="G13" s="14">
        <v>56</v>
      </c>
      <c r="H13" s="14">
        <v>0</v>
      </c>
    </row>
    <row r="14" spans="1:8" x14ac:dyDescent="0.2">
      <c r="A14" s="13">
        <v>45320</v>
      </c>
      <c r="B14" s="12" t="s">
        <v>300</v>
      </c>
      <c r="C14" s="12" t="s">
        <v>307</v>
      </c>
      <c r="D14" s="14">
        <v>100</v>
      </c>
      <c r="E14" s="14">
        <v>0</v>
      </c>
      <c r="F14" s="14">
        <f t="shared" si="0"/>
        <v>2875.84</v>
      </c>
      <c r="G14" s="14">
        <v>120</v>
      </c>
      <c r="H14" s="14">
        <v>20</v>
      </c>
    </row>
    <row r="15" spans="1:8" x14ac:dyDescent="0.2">
      <c r="A15" s="13">
        <v>45320</v>
      </c>
      <c r="B15" s="12" t="s">
        <v>300</v>
      </c>
      <c r="C15" s="12" t="s">
        <v>308</v>
      </c>
      <c r="D15" s="14">
        <v>165</v>
      </c>
      <c r="E15" s="14">
        <v>0</v>
      </c>
      <c r="F15" s="14">
        <f t="shared" si="0"/>
        <v>3040.84</v>
      </c>
      <c r="G15" s="14">
        <v>198</v>
      </c>
      <c r="H15" s="14">
        <v>33</v>
      </c>
    </row>
    <row r="16" spans="1:8" x14ac:dyDescent="0.2">
      <c r="A16" s="13">
        <v>45330</v>
      </c>
      <c r="B16" s="12" t="s">
        <v>300</v>
      </c>
      <c r="C16" s="74" t="s">
        <v>309</v>
      </c>
      <c r="D16" s="14">
        <v>190</v>
      </c>
      <c r="E16" s="14">
        <v>0</v>
      </c>
      <c r="F16" s="14">
        <f t="shared" si="0"/>
        <v>3230.84</v>
      </c>
      <c r="G16" s="14">
        <v>190</v>
      </c>
      <c r="H16" s="14">
        <v>0</v>
      </c>
    </row>
    <row r="17" spans="1:8" ht="12" x14ac:dyDescent="0.2">
      <c r="A17" s="75" t="s">
        <v>310</v>
      </c>
      <c r="B17" s="75"/>
      <c r="C17" s="75"/>
      <c r="D17" s="76">
        <f>SUM(D8:D16)</f>
        <v>3230.84</v>
      </c>
      <c r="E17" s="76">
        <f>SUM(E8:E16)</f>
        <v>0</v>
      </c>
      <c r="F17" s="76">
        <f>F16</f>
        <v>3230.84</v>
      </c>
      <c r="G17" s="76">
        <f>SUM(G8:G16)</f>
        <v>3826.1</v>
      </c>
      <c r="H17" s="76">
        <f>SUM(H8:H16)</f>
        <v>595.26</v>
      </c>
    </row>
    <row r="19" spans="1:8" ht="12" x14ac:dyDescent="0.2">
      <c r="A19" s="77" t="s">
        <v>137</v>
      </c>
      <c r="B19" s="77"/>
      <c r="C19" s="77"/>
      <c r="D19" s="78">
        <f>D17</f>
        <v>3230.84</v>
      </c>
      <c r="E19" s="78">
        <f>E17</f>
        <v>0</v>
      </c>
      <c r="F19" s="78">
        <f>(D19 - E19)</f>
        <v>3230.84</v>
      </c>
      <c r="G19" s="78">
        <f>G17</f>
        <v>3826.1</v>
      </c>
      <c r="H19" s="78">
        <f>H17</f>
        <v>595.26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05B67-7D27-4297-9457-3AB1E64AD0E2}">
  <dimension ref="A1:I13"/>
  <sheetViews>
    <sheetView workbookViewId="0">
      <selection activeCell="P42" sqref="P42"/>
    </sheetView>
  </sheetViews>
  <sheetFormatPr defaultRowHeight="11.4" x14ac:dyDescent="0.2"/>
  <cols>
    <col min="1" max="1" width="14.375" style="54" customWidth="1"/>
    <col min="2" max="2" width="12.625" style="54" customWidth="1"/>
    <col min="3" max="3" width="85.625" style="54" customWidth="1"/>
    <col min="4" max="4" width="100" style="54" hidden="1" customWidth="1"/>
    <col min="5" max="5" width="8.875" style="54" customWidth="1"/>
    <col min="6" max="6" width="8.125" style="54" customWidth="1"/>
    <col min="7" max="7" width="10.375" style="54" customWidth="1"/>
    <col min="8" max="8" width="8.875" style="54" customWidth="1"/>
    <col min="9" max="9" width="7.375" style="54" customWidth="1"/>
    <col min="10" max="16384" width="9" style="54"/>
  </cols>
  <sheetData>
    <row r="1" spans="1:9" s="80" customFormat="1" ht="17.399999999999999" x14ac:dyDescent="0.3">
      <c r="A1" s="79" t="s">
        <v>311</v>
      </c>
      <c r="B1" s="79"/>
      <c r="C1" s="79"/>
      <c r="D1" s="79"/>
      <c r="E1" s="79"/>
      <c r="F1" s="79"/>
      <c r="G1" s="79"/>
      <c r="H1" s="79"/>
      <c r="I1" s="79"/>
    </row>
    <row r="2" spans="1:9" s="82" customFormat="1" ht="15" x14ac:dyDescent="0.25">
      <c r="A2" s="81" t="s">
        <v>1</v>
      </c>
      <c r="B2" s="81"/>
      <c r="C2" s="81"/>
      <c r="D2" s="81"/>
      <c r="E2" s="81"/>
      <c r="F2" s="81"/>
      <c r="G2" s="81"/>
      <c r="H2" s="81"/>
      <c r="I2" s="81"/>
    </row>
    <row r="3" spans="1:9" s="82" customFormat="1" ht="15" x14ac:dyDescent="0.25">
      <c r="A3" s="81" t="s">
        <v>312</v>
      </c>
      <c r="B3" s="81"/>
      <c r="C3" s="81"/>
      <c r="D3" s="81"/>
      <c r="E3" s="81"/>
      <c r="F3" s="81"/>
      <c r="G3" s="81"/>
      <c r="H3" s="81"/>
      <c r="I3" s="81"/>
    </row>
    <row r="4" spans="1:9" ht="13.35" customHeight="1" x14ac:dyDescent="0.2"/>
    <row r="5" spans="1:9" s="86" customFormat="1" ht="26.4" x14ac:dyDescent="0.25">
      <c r="A5" s="83" t="s">
        <v>5</v>
      </c>
      <c r="B5" s="83" t="s">
        <v>296</v>
      </c>
      <c r="C5" s="83" t="s">
        <v>6</v>
      </c>
      <c r="D5" s="83" t="s">
        <v>7</v>
      </c>
      <c r="E5" s="84" t="s">
        <v>297</v>
      </c>
      <c r="F5" s="84" t="s">
        <v>298</v>
      </c>
      <c r="G5" s="85" t="s">
        <v>299</v>
      </c>
      <c r="H5" s="84" t="s">
        <v>8</v>
      </c>
      <c r="I5" s="84" t="s">
        <v>9</v>
      </c>
    </row>
    <row r="6" spans="1:9" ht="13.35" customHeight="1" x14ac:dyDescent="0.2"/>
    <row r="7" spans="1:9" s="86" customFormat="1" ht="13.2" x14ac:dyDescent="0.25">
      <c r="A7" s="87" t="s">
        <v>106</v>
      </c>
      <c r="B7" s="87"/>
      <c r="C7" s="87"/>
      <c r="D7" s="87"/>
      <c r="E7" s="87"/>
      <c r="F7" s="87"/>
      <c r="G7" s="87"/>
      <c r="H7" s="87"/>
      <c r="I7" s="87"/>
    </row>
    <row r="8" spans="1:9" ht="11.85" customHeight="1" x14ac:dyDescent="0.2">
      <c r="A8" s="88">
        <v>45211</v>
      </c>
      <c r="B8" s="50" t="s">
        <v>300</v>
      </c>
      <c r="C8" s="50" t="s">
        <v>313</v>
      </c>
      <c r="D8" s="50" t="s">
        <v>314</v>
      </c>
      <c r="E8" s="89">
        <v>320</v>
      </c>
      <c r="F8" s="89">
        <v>0</v>
      </c>
      <c r="G8" s="89">
        <f>(E8 - F8)</f>
        <v>320</v>
      </c>
      <c r="H8" s="89">
        <v>384</v>
      </c>
      <c r="I8" s="89">
        <v>64</v>
      </c>
    </row>
    <row r="9" spans="1:9" x14ac:dyDescent="0.2">
      <c r="A9" s="90">
        <v>45294</v>
      </c>
      <c r="B9" s="91" t="s">
        <v>300</v>
      </c>
      <c r="C9" s="91" t="s">
        <v>315</v>
      </c>
      <c r="D9" s="91" t="s">
        <v>316</v>
      </c>
      <c r="E9" s="92">
        <v>1268.96</v>
      </c>
      <c r="F9" s="92">
        <v>0</v>
      </c>
      <c r="G9" s="92">
        <f>((G8 + E9) - F9)</f>
        <v>1588.96</v>
      </c>
      <c r="H9" s="92">
        <v>1522.75</v>
      </c>
      <c r="I9" s="92">
        <v>253.79</v>
      </c>
    </row>
    <row r="10" spans="1:9" ht="13.35" customHeight="1" x14ac:dyDescent="0.2">
      <c r="A10" s="90">
        <v>45295</v>
      </c>
      <c r="B10" s="91" t="s">
        <v>300</v>
      </c>
      <c r="C10" s="91" t="s">
        <v>317</v>
      </c>
      <c r="D10" s="91" t="s">
        <v>318</v>
      </c>
      <c r="E10" s="92">
        <v>139</v>
      </c>
      <c r="F10" s="92">
        <v>0</v>
      </c>
      <c r="G10" s="92">
        <f>((G9 + E10) - F10)</f>
        <v>1727.96</v>
      </c>
      <c r="H10" s="92">
        <v>139</v>
      </c>
      <c r="I10" s="92">
        <v>0</v>
      </c>
    </row>
    <row r="11" spans="1:9" ht="12" x14ac:dyDescent="0.2">
      <c r="A11" s="93" t="s">
        <v>319</v>
      </c>
      <c r="B11" s="93"/>
      <c r="C11" s="93"/>
      <c r="D11" s="93"/>
      <c r="E11" s="94">
        <f>SUM(E8:E10)</f>
        <v>1727.96</v>
      </c>
      <c r="F11" s="94">
        <f>SUM(F8:F10)</f>
        <v>0</v>
      </c>
      <c r="G11" s="94">
        <f>G10</f>
        <v>1727.96</v>
      </c>
      <c r="H11" s="94">
        <f>SUM(H8:H10)</f>
        <v>2045.75</v>
      </c>
      <c r="I11" s="94">
        <f>SUM(I8:I10)</f>
        <v>317.78999999999996</v>
      </c>
    </row>
    <row r="13" spans="1:9" ht="12" x14ac:dyDescent="0.2">
      <c r="A13" s="95" t="s">
        <v>137</v>
      </c>
      <c r="B13" s="95"/>
      <c r="C13" s="95"/>
      <c r="D13" s="95"/>
      <c r="E13" s="96">
        <f>E11</f>
        <v>1727.96</v>
      </c>
      <c r="F13" s="96">
        <f>F11</f>
        <v>0</v>
      </c>
      <c r="G13" s="96">
        <f>(E13 - F13)</f>
        <v>1727.96</v>
      </c>
      <c r="H13" s="96">
        <f>H11</f>
        <v>2045.75</v>
      </c>
      <c r="I13" s="96">
        <f>I11</f>
        <v>317.78999999999996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0F3D9-997E-45C6-8563-530D95004CA2}">
  <dimension ref="A1:H19"/>
  <sheetViews>
    <sheetView workbookViewId="0">
      <selection activeCell="P42" sqref="P42"/>
    </sheetView>
  </sheetViews>
  <sheetFormatPr defaultRowHeight="11.4" x14ac:dyDescent="0.2"/>
  <cols>
    <col min="1" max="1" width="12" customWidth="1"/>
    <col min="2" max="2" width="12.625" customWidth="1"/>
    <col min="3" max="3" width="100" customWidth="1"/>
    <col min="4" max="4" width="8.875" customWidth="1"/>
    <col min="5" max="5" width="8.125" customWidth="1"/>
    <col min="6" max="6" width="19" customWidth="1"/>
    <col min="7" max="7" width="8.875" customWidth="1"/>
    <col min="8" max="8" width="7.875" bestFit="1" customWidth="1"/>
  </cols>
  <sheetData>
    <row r="1" spans="1:8" s="67" customFormat="1" ht="17.399999999999999" x14ac:dyDescent="0.3">
      <c r="A1" s="66" t="s">
        <v>320</v>
      </c>
      <c r="B1" s="66"/>
      <c r="C1" s="66"/>
      <c r="D1" s="66"/>
      <c r="E1" s="66"/>
      <c r="F1" s="66"/>
      <c r="G1" s="66"/>
      <c r="H1" s="66"/>
    </row>
    <row r="2" spans="1:8" s="69" customFormat="1" ht="15" x14ac:dyDescent="0.25">
      <c r="A2" s="68" t="s">
        <v>1</v>
      </c>
      <c r="B2" s="68"/>
      <c r="C2" s="68"/>
      <c r="D2" s="68"/>
      <c r="E2" s="68"/>
      <c r="F2" s="68"/>
      <c r="G2" s="68"/>
      <c r="H2" s="68"/>
    </row>
    <row r="3" spans="1:8" s="69" customFormat="1" ht="15" x14ac:dyDescent="0.25">
      <c r="A3" s="68" t="s">
        <v>295</v>
      </c>
      <c r="B3" s="68"/>
      <c r="C3" s="68"/>
      <c r="D3" s="68"/>
      <c r="E3" s="68"/>
      <c r="F3" s="68"/>
      <c r="G3" s="68"/>
      <c r="H3" s="68"/>
    </row>
    <row r="4" spans="1:8" ht="13.35" customHeight="1" x14ac:dyDescent="0.2"/>
    <row r="5" spans="1:8" s="72" customFormat="1" ht="13.2" x14ac:dyDescent="0.25">
      <c r="A5" s="70" t="s">
        <v>5</v>
      </c>
      <c r="B5" s="70" t="s">
        <v>296</v>
      </c>
      <c r="C5" s="70" t="s">
        <v>6</v>
      </c>
      <c r="D5" s="71" t="s">
        <v>297</v>
      </c>
      <c r="E5" s="71" t="s">
        <v>298</v>
      </c>
      <c r="F5" s="71" t="s">
        <v>299</v>
      </c>
      <c r="G5" s="71" t="s">
        <v>8</v>
      </c>
      <c r="H5" s="71" t="s">
        <v>9</v>
      </c>
    </row>
    <row r="6" spans="1:8" ht="13.35" customHeight="1" x14ac:dyDescent="0.2"/>
    <row r="7" spans="1:8" s="72" customFormat="1" ht="13.2" x14ac:dyDescent="0.25">
      <c r="A7" s="73" t="s">
        <v>86</v>
      </c>
      <c r="B7" s="73"/>
      <c r="C7" s="73"/>
      <c r="D7" s="73"/>
      <c r="E7" s="73"/>
      <c r="F7" s="73"/>
      <c r="G7" s="73"/>
      <c r="H7" s="73"/>
    </row>
    <row r="8" spans="1:8" ht="11.85" customHeight="1" x14ac:dyDescent="0.2">
      <c r="A8" s="9">
        <v>44697</v>
      </c>
      <c r="B8" s="8" t="s">
        <v>300</v>
      </c>
      <c r="C8" s="8" t="s">
        <v>321</v>
      </c>
      <c r="D8" s="10">
        <v>762.5</v>
      </c>
      <c r="E8" s="10">
        <v>0</v>
      </c>
      <c r="F8" s="10">
        <f>(D8 - E8)</f>
        <v>762.5</v>
      </c>
      <c r="G8" s="10">
        <v>915</v>
      </c>
      <c r="H8" s="10">
        <v>152.5</v>
      </c>
    </row>
    <row r="9" spans="1:8" ht="11.85" customHeight="1" x14ac:dyDescent="0.2">
      <c r="A9" s="13">
        <v>44697</v>
      </c>
      <c r="B9" s="12" t="s">
        <v>300</v>
      </c>
      <c r="C9" s="12" t="s">
        <v>322</v>
      </c>
      <c r="D9" s="14">
        <v>237.5</v>
      </c>
      <c r="E9" s="14">
        <v>0</v>
      </c>
      <c r="F9" s="14">
        <f t="shared" ref="F9:F16" si="0">((F8 + D9) - E9)</f>
        <v>1000</v>
      </c>
      <c r="G9" s="14">
        <v>285</v>
      </c>
      <c r="H9" s="14">
        <v>47.5</v>
      </c>
    </row>
    <row r="10" spans="1:8" ht="11.85" customHeight="1" x14ac:dyDescent="0.2">
      <c r="A10" s="13">
        <v>44770</v>
      </c>
      <c r="B10" s="12" t="s">
        <v>300</v>
      </c>
      <c r="C10" s="12" t="s">
        <v>323</v>
      </c>
      <c r="D10" s="14">
        <v>2237.5</v>
      </c>
      <c r="E10" s="14">
        <v>0</v>
      </c>
      <c r="F10" s="14">
        <f t="shared" si="0"/>
        <v>3237.5</v>
      </c>
      <c r="G10" s="14">
        <v>2685</v>
      </c>
      <c r="H10" s="14">
        <v>447.5</v>
      </c>
    </row>
    <row r="11" spans="1:8" ht="11.85" customHeight="1" x14ac:dyDescent="0.2">
      <c r="A11" s="13">
        <v>44910</v>
      </c>
      <c r="B11" s="12" t="s">
        <v>300</v>
      </c>
      <c r="C11" s="12" t="s">
        <v>324</v>
      </c>
      <c r="D11" s="14">
        <v>300</v>
      </c>
      <c r="E11" s="14">
        <v>0</v>
      </c>
      <c r="F11" s="14">
        <f t="shared" si="0"/>
        <v>3537.5</v>
      </c>
      <c r="G11" s="14">
        <v>300</v>
      </c>
      <c r="H11" s="14">
        <v>0</v>
      </c>
    </row>
    <row r="12" spans="1:8" ht="11.85" customHeight="1" x14ac:dyDescent="0.2">
      <c r="A12" s="13">
        <v>44944</v>
      </c>
      <c r="B12" s="12" t="s">
        <v>300</v>
      </c>
      <c r="C12" s="12" t="s">
        <v>325</v>
      </c>
      <c r="D12" s="14">
        <v>3250</v>
      </c>
      <c r="E12" s="14">
        <v>0</v>
      </c>
      <c r="F12" s="14">
        <f t="shared" si="0"/>
        <v>6787.5</v>
      </c>
      <c r="G12" s="14">
        <v>3900</v>
      </c>
      <c r="H12" s="14">
        <v>650</v>
      </c>
    </row>
    <row r="13" spans="1:8" ht="11.85" customHeight="1" x14ac:dyDescent="0.2">
      <c r="A13" s="13">
        <v>44972</v>
      </c>
      <c r="B13" s="12" t="s">
        <v>300</v>
      </c>
      <c r="C13" s="12" t="s">
        <v>326</v>
      </c>
      <c r="D13" s="14">
        <v>1250</v>
      </c>
      <c r="E13" s="14">
        <v>0</v>
      </c>
      <c r="F13" s="14">
        <f t="shared" si="0"/>
        <v>8037.5</v>
      </c>
      <c r="G13" s="14">
        <v>1500</v>
      </c>
      <c r="H13" s="14">
        <v>250</v>
      </c>
    </row>
    <row r="14" spans="1:8" ht="11.85" customHeight="1" x14ac:dyDescent="0.2">
      <c r="A14" s="13">
        <v>44972</v>
      </c>
      <c r="B14" s="12" t="s">
        <v>300</v>
      </c>
      <c r="C14" s="12" t="s">
        <v>327</v>
      </c>
      <c r="D14" s="14">
        <v>250</v>
      </c>
      <c r="E14" s="14">
        <v>0</v>
      </c>
      <c r="F14" s="14">
        <f t="shared" si="0"/>
        <v>8287.5</v>
      </c>
      <c r="G14" s="14">
        <v>300</v>
      </c>
      <c r="H14" s="14">
        <v>50</v>
      </c>
    </row>
    <row r="15" spans="1:8" ht="11.85" customHeight="1" x14ac:dyDescent="0.2">
      <c r="A15" s="13">
        <v>45337</v>
      </c>
      <c r="B15" s="12" t="s">
        <v>300</v>
      </c>
      <c r="C15" s="12" t="s">
        <v>328</v>
      </c>
      <c r="D15" s="14">
        <v>7</v>
      </c>
      <c r="E15" s="14">
        <v>0</v>
      </c>
      <c r="F15" s="14">
        <f t="shared" si="0"/>
        <v>8294.5</v>
      </c>
      <c r="G15" s="14">
        <v>7</v>
      </c>
      <c r="H15" s="14">
        <v>0</v>
      </c>
    </row>
    <row r="16" spans="1:8" ht="11.85" customHeight="1" x14ac:dyDescent="0.2">
      <c r="A16" s="13">
        <v>45338</v>
      </c>
      <c r="B16" s="12" t="s">
        <v>300</v>
      </c>
      <c r="C16" s="12" t="s">
        <v>87</v>
      </c>
      <c r="D16" s="14">
        <v>6</v>
      </c>
      <c r="E16" s="14">
        <v>0</v>
      </c>
      <c r="F16" s="14">
        <f t="shared" si="0"/>
        <v>8300.5</v>
      </c>
      <c r="G16" s="14">
        <v>6</v>
      </c>
      <c r="H16" s="14">
        <v>0</v>
      </c>
    </row>
    <row r="17" spans="1:8" ht="12" x14ac:dyDescent="0.2">
      <c r="A17" s="75" t="s">
        <v>329</v>
      </c>
      <c r="B17" s="75"/>
      <c r="C17" s="75"/>
      <c r="D17" s="76">
        <f>SUM(D8:D16)</f>
        <v>8300.5</v>
      </c>
      <c r="E17" s="76">
        <f>SUM(E8:E16)</f>
        <v>0</v>
      </c>
      <c r="F17" s="76">
        <f>F16</f>
        <v>8300.5</v>
      </c>
      <c r="G17" s="76">
        <f>SUM(G8:G16)</f>
        <v>9898</v>
      </c>
      <c r="H17" s="76">
        <f>SUM(H8:H16)</f>
        <v>1597.5</v>
      </c>
    </row>
    <row r="18" spans="1:8" ht="13.35" customHeight="1" x14ac:dyDescent="0.2"/>
    <row r="19" spans="1:8" ht="12" x14ac:dyDescent="0.2">
      <c r="A19" s="77" t="s">
        <v>137</v>
      </c>
      <c r="B19" s="77"/>
      <c r="C19" s="77"/>
      <c r="D19" s="78">
        <f>D17</f>
        <v>8300.5</v>
      </c>
      <c r="E19" s="78">
        <f>E17</f>
        <v>0</v>
      </c>
      <c r="F19" s="78">
        <f>(D19 - E19)</f>
        <v>8300.5</v>
      </c>
      <c r="G19" s="78">
        <f>G17</f>
        <v>9898</v>
      </c>
      <c r="H19" s="78">
        <f>H17</f>
        <v>1597.5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General Ledger Detail</vt:lpstr>
      <vt:lpstr>Audit Trail</vt:lpstr>
      <vt:lpstr>NHP CPC</vt:lpstr>
      <vt:lpstr>NHP Groundwork Grant</vt:lpstr>
      <vt:lpstr>Rec Ground Improvement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ChiseldonPC</dc:creator>
  <cp:lastModifiedBy>Nina Hempstock - RFO &amp; Admin Officer - Chiseldon PC</cp:lastModifiedBy>
  <dcterms:created xsi:type="dcterms:W3CDTF">2024-04-26T09:12:47Z</dcterms:created>
  <dcterms:modified xsi:type="dcterms:W3CDTF">2024-05-14T09:01:50Z</dcterms:modified>
</cp:coreProperties>
</file>